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Creative" sheetId="11" r:id="rId3"/>
    <sheet name="Video" sheetId="10" r:id="rId4"/>
    <sheet name="Staffing Fee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<sst xmlns="http://schemas.openxmlformats.org/spreadsheetml/2006/main" count="714" uniqueCount="116">
  <si>
    <t>Quotation</t>
  </si>
  <si>
    <t>Client:</t>
  </si>
  <si>
    <t>AstraZeneca</t>
  </si>
  <si>
    <t xml:space="preserve">Project Name: </t>
  </si>
  <si>
    <t>科赛优NF1-PN内容发展</t>
  </si>
  <si>
    <t xml:space="preserve"> 2024年Koselugo产业大会推广物料制作项目</t>
  </si>
  <si>
    <t>Supplier Contact Information:</t>
  </si>
  <si>
    <t>上海麦田公共关系咨询有限公司</t>
  </si>
  <si>
    <t>Effective Date:</t>
  </si>
  <si>
    <t>Item</t>
  </si>
  <si>
    <t>Cost</t>
  </si>
  <si>
    <t>I. Medical</t>
  </si>
  <si>
    <t>Sub-total</t>
  </si>
  <si>
    <t>II. Creative</t>
  </si>
  <si>
    <t>II. Video</t>
  </si>
  <si>
    <t>III. Video</t>
  </si>
  <si>
    <t>III. Staffing Fee</t>
  </si>
  <si>
    <r>
      <rPr>
        <b/>
        <sz val="10"/>
        <rFont val="Microsoft YaHei"/>
        <charset val="134"/>
      </rPr>
      <t>Ⅳ</t>
    </r>
    <r>
      <rPr>
        <b/>
        <sz val="10"/>
        <rFont val="微软雅黑"/>
        <charset val="134"/>
      </rPr>
      <t>. Staffing Fee</t>
    </r>
  </si>
  <si>
    <t>TAX 6%</t>
  </si>
  <si>
    <t>Total</t>
  </si>
  <si>
    <t>Discounted Price (if have)</t>
  </si>
  <si>
    <t>Staffing Fee % of total cost</t>
  </si>
  <si>
    <t>总报价</t>
  </si>
  <si>
    <t>Description</t>
  </si>
  <si>
    <t>AZ Annual Rate
(if have, list year)</t>
  </si>
  <si>
    <t>Unit Price</t>
  </si>
  <si>
    <t>Unit</t>
  </si>
  <si>
    <t>Quantity</t>
  </si>
  <si>
    <t>Amount</t>
  </si>
  <si>
    <t>1.推广-《靶向希望-不可手术的NF1-PN惠儿的新型治疗方案》*幻灯预计30p/4套</t>
  </si>
  <si>
    <t>1.全面剖析NF1新进展*幻灯预计30p</t>
  </si>
  <si>
    <t>幻灯框架整理</t>
  </si>
  <si>
    <t>根据已有标题提供幻灯大纲</t>
  </si>
  <si>
    <t>套</t>
  </si>
  <si>
    <t>城市会幻灯(new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</si>
  <si>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</si>
  <si>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</si>
  <si>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</si>
  <si>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</si>
  <si>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文献标注(new work)</t>
  </si>
  <si>
    <t>根据所提供素材整理、高亮</t>
  </si>
  <si>
    <t>篇</t>
  </si>
  <si>
    <t>幻灯片解说词(new work)</t>
  </si>
  <si>
    <t>中文原文下载</t>
  </si>
  <si>
    <t>英文原文下载</t>
  </si>
  <si>
    <t>PPT模板(new work)</t>
  </si>
  <si>
    <t>根据已有KV进行排版及PPT母版格式设定</t>
  </si>
  <si>
    <t>Total：</t>
  </si>
  <si>
    <t>4套Total：</t>
  </si>
  <si>
    <t>2.温故知新一科赛优治疗NF1临床研究新见解*幻灯预计30p</t>
  </si>
  <si>
    <t>2.推广-《靶握未来一儿童NF1-PN的围手术期治疗》*幻灯预计30p/3套</t>
  </si>
  <si>
    <t>3.NF1的创新治疗药物*幻灯预计30p</t>
  </si>
  <si>
    <t>3套Total：</t>
  </si>
  <si>
    <t>3.推广-《儿科/皮肤科/影像科眼中的型神经纤维病》*幻灯预计30p/3套</t>
  </si>
  <si>
    <t>4.科赛优治疗NF1的中国临床研究进展*幻灯预计30p</t>
  </si>
  <si>
    <t>4.非推广-《儿童NF1-PN的疾病负担解读》*幻灯预计30p/2套</t>
  </si>
  <si>
    <t>5.中国人群对于科赛优的体验*幻灯预计30p</t>
  </si>
  <si>
    <t>2套Total：</t>
  </si>
  <si>
    <t>5.非推广-《儿童NF1-PN的治疗》*幻灯预计30p/1套</t>
  </si>
  <si>
    <t>6.幻灯制作*预计30p</t>
  </si>
  <si>
    <t>6.非推广-《司美替尼临床研究》*幻灯预计30p/2套</t>
  </si>
  <si>
    <t>7.科赛优产品研发历程展示*幻灯预计30p</t>
  </si>
  <si>
    <t>7.推广-《不可手术的儿童NF1-PN的唯一之选》*DA（6p）</t>
  </si>
  <si>
    <t>DA类文案撰写(new work)</t>
  </si>
  <si>
    <t>8.推广-《儿童NF1-PN的围手术期治疗新选择》*DA（6p）</t>
  </si>
  <si>
    <t>8.罕见病产业发展前景*幻灯预计30p</t>
  </si>
  <si>
    <t>9.推广-科赛优疾病+产品折页*DA（4p）</t>
  </si>
  <si>
    <t>10.科赛优关键信息小卡片*1套*2P</t>
  </si>
  <si>
    <t>Newsletter(new work)</t>
  </si>
  <si>
    <t>包括医学编辑、适量文献检索、文案润色</t>
  </si>
  <si>
    <t>11.推广-《小小咖啡斑竟变切不干净的纤维瘤，反复入院难治疗》*推文8期</t>
  </si>
  <si>
    <t>8期Total：</t>
  </si>
  <si>
    <t>9.中国罕见病问与答*幻灯预计30p</t>
  </si>
  <si>
    <t>12.推广-《这种病[见过一次就不会忘]，但我只能放患者回家》*推文12期</t>
  </si>
  <si>
    <t>12期Total：</t>
  </si>
  <si>
    <t>13.推广-《8咖啡牛奶斑，还有多系统受累?这种遗传性疾病被纳入最新罕见病目录》*推文10期</t>
  </si>
  <si>
    <t>10期Total：</t>
  </si>
  <si>
    <t>14.非推广-《少女间断腹痛半年，病因大多医生只在书上见过》*推文6期</t>
  </si>
  <si>
    <t>10.阿斯利康在罕见病的主要方向及企业社会责任展示*幻灯预计30p</t>
  </si>
  <si>
    <t>6期Total：</t>
  </si>
  <si>
    <t>15.非推广-《原以为100%切除了，不到半年患者再次问诊》*推文4期</t>
  </si>
  <si>
    <t>4期Total：</t>
  </si>
  <si>
    <t>16.非推广-《警惕!这两个年龄阶段的NF1-PN患者疾病进展快!》*推文6期</t>
  </si>
  <si>
    <t>1.推广-《不可手术的儿童NF1-PN的唯一之选》*DA（6p）</t>
  </si>
  <si>
    <t>DA内页、手册内页或单页排版 (new work)</t>
  </si>
  <si>
    <t>包括设计、排版、完稿，单页尺寸A4</t>
  </si>
  <si>
    <t>2.推广-《儿童NF1-PN的围手术期治疗新选择》*DA（6p）</t>
  </si>
  <si>
    <t>3.推广-科赛优疾病+产品折页*DA（4p）</t>
  </si>
  <si>
    <t>4.科赛优关键信息小卡片*1套*2P</t>
  </si>
  <si>
    <t>1.RDU疾病、药物故事视频制作*预计1分钟</t>
  </si>
  <si>
    <t>Koselugo推广视频*预计3分钟</t>
  </si>
  <si>
    <t>动画特效</t>
  </si>
  <si>
    <t>三维动画</t>
  </si>
  <si>
    <t>秒</t>
  </si>
  <si>
    <t>二维动画</t>
  </si>
  <si>
    <t>后期剪辑</t>
  </si>
  <si>
    <t>后期剪辑精剪</t>
  </si>
  <si>
    <t>小时/hour(s)</t>
  </si>
  <si>
    <t>音效</t>
  </si>
  <si>
    <t>片中特效音乐</t>
  </si>
  <si>
    <t>段</t>
  </si>
  <si>
    <t>音乐</t>
  </si>
  <si>
    <t>片中配乐</t>
  </si>
  <si>
    <t>活动Video脚本(new work)</t>
  </si>
  <si>
    <t>包括视频创意、分镜头脚本、视频文案</t>
  </si>
  <si>
    <t>个</t>
  </si>
  <si>
    <t>配音</t>
  </si>
  <si>
    <t>中英文专业配音</t>
  </si>
  <si>
    <t>分钟</t>
  </si>
  <si>
    <t>中英文字幕</t>
  </si>
  <si>
    <t>项目管理/人员管理 
Service Fee/Staffing Fee</t>
  </si>
  <si>
    <t>Medical Director</t>
  </si>
  <si>
    <t>适用于年度单项标准报价不涵盖的项目</t>
  </si>
  <si>
    <t>小时</t>
  </si>
  <si>
    <t>Creative Director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</si>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</sst>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8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sz val="10"/>
      <name val="Microsoft YaHei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20"/>
      <name val="微软雅黑"/>
      <charset val="134"/>
    </font>
    <font>
      <b/>
      <sz val="20"/>
      <name val="宋体"/>
      <charset val="134"/>
    </font>
    <font>
      <sz val="10"/>
      <name val="Arial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8" fillId="9" borderId="21" applyNumberFormat="0" applyAlignment="0" applyProtection="0">
      <alignment vertical="center"/>
    </xf>
    <xf numFmtId="0" fontId="29" fillId="10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0"/>
  </cellStyleXfs>
  <cellXfs count="77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3" fillId="0" borderId="0" xfId="52" applyFont="1" applyAlignment="1">
      <alignment horizontal="right" vertical="center"/>
    </xf>
    <xf numFmtId="0" fontId="5" fillId="0" borderId="1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/>
    </xf>
    <xf numFmtId="0" fontId="5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0" fontId="7" fillId="0" borderId="9" xfId="51" applyNumberFormat="1" applyFont="1" applyBorder="1" applyAlignment="1">
      <alignment horizontal="center" vertical="center"/>
    </xf>
    <xf numFmtId="9" fontId="6" fillId="0" borderId="9" xfId="51" applyNumberFormat="1" applyFont="1" applyBorder="1" applyAlignment="1">
      <alignment horizontal="center" vertical="center"/>
    </xf>
    <xf numFmtId="177" fontId="6" fillId="0" borderId="9" xfId="51" applyNumberFormat="1" applyFont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176" fontId="3" fillId="3" borderId="13" xfId="52" applyNumberFormat="1" applyFont="1" applyFill="1" applyBorder="1" applyAlignment="1">
      <alignment horizontal="right" vertical="center"/>
    </xf>
    <xf numFmtId="176" fontId="3" fillId="3" borderId="14" xfId="52" applyNumberFormat="1" applyFont="1" applyFill="1" applyBorder="1" applyAlignment="1">
      <alignment horizontal="right" vertical="center"/>
    </xf>
    <xf numFmtId="178" fontId="3" fillId="3" borderId="15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3" fillId="0" borderId="0" xfId="52" applyFont="1" applyAlignment="1">
      <alignment horizontal="center" vertical="center"/>
    </xf>
    <xf numFmtId="0" fontId="5" fillId="0" borderId="9" xfId="52" applyFont="1" applyBorder="1" applyAlignment="1">
      <alignment horizontal="center" vertical="center"/>
    </xf>
    <xf numFmtId="0" fontId="5" fillId="0" borderId="9" xfId="52" applyFont="1" applyBorder="1" applyAlignment="1">
      <alignment horizontal="center" vertical="center" wrapText="1"/>
    </xf>
    <xf numFmtId="0" fontId="5" fillId="2" borderId="9" xfId="52" applyFont="1" applyFill="1" applyBorder="1" applyAlignment="1">
      <alignment horizontal="left" vertical="center"/>
    </xf>
    <xf numFmtId="0" fontId="5" fillId="2" borderId="9" xfId="52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6" fillId="0" borderId="9" xfId="52" applyFont="1" applyBorder="1" applyAlignment="1">
      <alignment horizontal="center" vertical="center"/>
    </xf>
    <xf numFmtId="0" fontId="6" fillId="0" borderId="9" xfId="51" applyFont="1" applyBorder="1" applyAlignment="1">
      <alignment horizontal="center" vertical="center"/>
    </xf>
    <xf numFmtId="37" fontId="7" fillId="0" borderId="9" xfId="1" applyNumberFormat="1" applyFont="1" applyFill="1" applyBorder="1" applyAlignment="1">
      <alignment horizontal="center" vertical="center"/>
    </xf>
    <xf numFmtId="0" fontId="3" fillId="0" borderId="9" xfId="49" applyFont="1" applyBorder="1" applyAlignment="1">
      <alignment horizontal="right" vertical="center" wrapText="1"/>
    </xf>
    <xf numFmtId="0" fontId="3" fillId="0" borderId="9" xfId="49" applyFont="1" applyBorder="1" applyAlignment="1">
      <alignment horizontal="center" vertical="center" wrapText="1"/>
    </xf>
    <xf numFmtId="179" fontId="3" fillId="0" borderId="9" xfId="1" applyNumberFormat="1" applyFont="1" applyFill="1" applyBorder="1" applyAlignment="1">
      <alignment horizontal="right" vertical="center"/>
    </xf>
    <xf numFmtId="176" fontId="3" fillId="3" borderId="9" xfId="52" applyNumberFormat="1" applyFont="1" applyFill="1" applyBorder="1" applyAlignment="1">
      <alignment horizontal="right" vertical="center"/>
    </xf>
    <xf numFmtId="176" fontId="3" fillId="3" borderId="9" xfId="52" applyNumberFormat="1" applyFont="1" applyFill="1" applyBorder="1" applyAlignment="1">
      <alignment horizontal="center" vertical="center"/>
    </xf>
    <xf numFmtId="178" fontId="3" fillId="3" borderId="9" xfId="52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7" fontId="9" fillId="0" borderId="9" xfId="1" applyNumberFormat="1" applyFont="1" applyFill="1" applyBorder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5" fillId="2" borderId="4" xfId="52" applyFont="1" applyFill="1" applyBorder="1" applyAlignment="1">
      <alignment horizontal="left" vertical="center"/>
    </xf>
    <xf numFmtId="0" fontId="5" fillId="2" borderId="6" xfId="52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2" applyFont="1" applyFill="1" applyBorder="1" applyAlignment="1">
      <alignment horizontal="left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10" fillId="2" borderId="4" xfId="52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right" vertical="center" wrapText="1"/>
    </xf>
    <xf numFmtId="178" fontId="3" fillId="5" borderId="17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3" fillId="0" borderId="0" xfId="49" applyNumberFormat="1" applyFont="1" applyAlignment="1"/>
    <xf numFmtId="0" fontId="14" fillId="0" borderId="0" xfId="0" applyFont="1" applyAlignment="1">
      <alignment horizontal="right" vertical="center"/>
    </xf>
    <xf numFmtId="178" fontId="13" fillId="0" borderId="0" xfId="52" applyNumberFormat="1" applyFont="1" applyFill="1" applyBorder="1" applyAlignment="1">
      <alignment horizontal="right" vertical="center"/>
    </xf>
    <xf numFmtId="176" fontId="15" fillId="0" borderId="0" xfId="49" applyNumberFormat="1" applyFont="1" applyAlignment="1">
      <alignment horizontal="left"/>
    </xf>
    <xf numFmtId="0" fontId="16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  <cellStyle name="样式 1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9"/>
  <sheetViews>
    <sheetView tabSelected="1" zoomScale="80" zoomScaleNormal="80" workbookViewId="0">
      <selection activeCell="F24" sqref="F24"/>
    </sheetView>
  </sheetViews>
  <sheetFormatPr defaultColWidth="8.91666666666667" defaultRowHeight="15.6" outlineLevelCol="6"/>
  <cols>
    <col min="1" max="1" width="5.08333333333333" customWidth="1"/>
    <col min="2" max="2" width="39.5833333333333" customWidth="1"/>
    <col min="3" max="3" width="37.9" customWidth="1"/>
    <col min="4" max="4" width="19.4166666666667" customWidth="1"/>
    <col min="5" max="5" width="24.4" customWidth="1"/>
    <col min="6" max="6" width="34.9" customWidth="1"/>
    <col min="7" max="7" width="38.8" customWidth="1"/>
  </cols>
  <sheetData>
    <row r="1" ht="37.5" customHeight="1" spans="2:7">
      <c r="B1" s="4" t="s">
        <v>0</v>
      </c>
      <c r="C1" s="4"/>
      <c r="F1" s="4" t="s">
        <v>0</v>
      </c>
      <c r="G1" s="4"/>
    </row>
    <row r="2" spans="2:7">
      <c r="B2" s="6" t="s">
        <v>1</v>
      </c>
      <c r="C2" s="7" t="s">
        <v>2</v>
      </c>
      <c r="F2" s="6" t="s">
        <v>1</v>
      </c>
      <c r="G2" s="7" t="s">
        <v>2</v>
      </c>
    </row>
    <row r="3" spans="2:7">
      <c r="B3" s="6" t="s">
        <v>3</v>
      </c>
      <c r="C3" s="7" t="s">
        <v>4</v>
      </c>
      <c r="F3" s="6" t="s">
        <v>3</v>
      </c>
      <c r="G3" s="7" t="s">
        <v>5</v>
      </c>
    </row>
    <row r="4" s="1" customFormat="1" ht="16.5" customHeight="1" spans="2:7">
      <c r="B4" s="11" t="s">
        <v>6</v>
      </c>
      <c r="C4" s="7" t="s">
        <v>7</v>
      </c>
      <c r="F4" s="11" t="s">
        <v>6</v>
      </c>
      <c r="G4" s="7" t="s">
        <v>7</v>
      </c>
    </row>
    <row r="5" s="1" customFormat="1" ht="16.5" customHeight="1" spans="2:7">
      <c r="B5" s="11" t="s">
        <v>8</v>
      </c>
      <c r="C5" s="7"/>
      <c r="F5" s="11" t="s">
        <v>8</v>
      </c>
      <c r="G5" s="7"/>
    </row>
    <row r="6" s="1" customFormat="1" ht="16.5" customHeight="1" spans="2:7">
      <c r="B6" s="12"/>
      <c r="C6" s="12"/>
      <c r="F6" s="12"/>
      <c r="G6" s="12"/>
    </row>
    <row r="7" s="1" customFormat="1" ht="30.75" customHeight="1" spans="2:7">
      <c r="B7" s="13" t="s">
        <v>9</v>
      </c>
      <c r="C7" s="16" t="s">
        <v>10</v>
      </c>
      <c r="F7" s="13" t="s">
        <v>9</v>
      </c>
      <c r="G7" s="16" t="s">
        <v>10</v>
      </c>
    </row>
    <row r="8" s="1" customFormat="1" ht="16.2" spans="2:7">
      <c r="B8" s="58" t="s">
        <v>11</v>
      </c>
      <c r="C8" s="59"/>
      <c r="F8" s="58" t="s">
        <v>11</v>
      </c>
      <c r="G8" s="59"/>
    </row>
    <row r="9" s="1" customFormat="1" spans="2:7">
      <c r="B9" s="60" t="s">
        <v>12</v>
      </c>
      <c r="C9" s="61">
        <f>Medical!H109</f>
        <v>313350</v>
      </c>
      <c r="F9" s="60" t="s">
        <v>12</v>
      </c>
      <c r="G9" s="61">
        <f>Medical!Q108</f>
        <v>132900</v>
      </c>
    </row>
    <row r="10" s="1" customFormat="1" ht="16.2" spans="2:7">
      <c r="B10" s="58" t="s">
        <v>13</v>
      </c>
      <c r="C10" s="59"/>
      <c r="F10" s="58" t="s">
        <v>14</v>
      </c>
      <c r="G10" s="59"/>
    </row>
    <row r="11" s="1" customFormat="1" spans="2:7">
      <c r="B11" s="60" t="s">
        <v>12</v>
      </c>
      <c r="C11" s="61">
        <f>Creative!H20</f>
        <v>11540</v>
      </c>
      <c r="F11" s="60" t="s">
        <v>12</v>
      </c>
      <c r="G11" s="61">
        <f>Video!Q17</f>
        <v>77750</v>
      </c>
    </row>
    <row r="12" s="1" customFormat="1" ht="16.2" spans="2:7">
      <c r="B12" s="58" t="s">
        <v>15</v>
      </c>
      <c r="C12" s="59"/>
      <c r="F12" s="62" t="s">
        <v>16</v>
      </c>
      <c r="G12" s="19"/>
    </row>
    <row r="13" s="1" customFormat="1" spans="2:7">
      <c r="B13" s="60" t="s">
        <v>12</v>
      </c>
      <c r="C13" s="61">
        <f>Video!H17</f>
        <v>60950</v>
      </c>
      <c r="F13" s="60" t="s">
        <v>12</v>
      </c>
      <c r="G13" s="63">
        <f>'Staffing Fee'!Q11</f>
        <v>32000</v>
      </c>
    </row>
    <row r="14" s="1" customFormat="1" spans="2:7">
      <c r="B14" s="64" t="s">
        <v>17</v>
      </c>
      <c r="C14" s="19"/>
      <c r="F14" s="65"/>
      <c r="G14" s="66"/>
    </row>
    <row r="15" spans="2:7">
      <c r="B15" s="60" t="s">
        <v>12</v>
      </c>
      <c r="C15" s="63">
        <f>'Staffing Fee'!H12</f>
        <v>53200</v>
      </c>
      <c r="F15" s="67" t="s">
        <v>12</v>
      </c>
      <c r="G15" s="68">
        <f>G9+G11+G13</f>
        <v>242650</v>
      </c>
    </row>
    <row r="16" spans="2:7">
      <c r="B16" s="65"/>
      <c r="C16" s="66"/>
      <c r="F16" s="67" t="s">
        <v>18</v>
      </c>
      <c r="G16" s="68">
        <f>G15*0.06</f>
        <v>14559</v>
      </c>
    </row>
    <row r="17" ht="16.35" spans="2:7">
      <c r="B17" s="67" t="s">
        <v>12</v>
      </c>
      <c r="C17" s="68">
        <f>C9+C11+C13+C15</f>
        <v>439040</v>
      </c>
      <c r="F17" s="31" t="s">
        <v>19</v>
      </c>
      <c r="G17" s="33">
        <f>G15+G16</f>
        <v>257209</v>
      </c>
    </row>
    <row r="18" spans="2:6">
      <c r="B18" s="67" t="s">
        <v>18</v>
      </c>
      <c r="C18" s="68">
        <f>C17*0.06</f>
        <v>26342.4</v>
      </c>
      <c r="F18" s="69" t="s">
        <v>20</v>
      </c>
    </row>
    <row r="19" ht="16.35" spans="2:3">
      <c r="B19" s="31" t="s">
        <v>19</v>
      </c>
      <c r="C19" s="33">
        <f>C17+C18</f>
        <v>465382.4</v>
      </c>
    </row>
    <row r="20" spans="2:7">
      <c r="B20" s="69" t="s">
        <v>20</v>
      </c>
      <c r="F20" s="70" t="s">
        <v>21</v>
      </c>
      <c r="G20" s="71">
        <f>G13/G15</f>
        <v>0.131877189367402</v>
      </c>
    </row>
    <row r="22" spans="2:3">
      <c r="B22" s="70" t="s">
        <v>21</v>
      </c>
      <c r="C22" s="71">
        <f>C15/C17</f>
        <v>0.121173469387755</v>
      </c>
    </row>
    <row r="24" ht="28.95" spans="2:5">
      <c r="B24" s="72"/>
      <c r="D24" s="73" t="s">
        <v>22</v>
      </c>
      <c r="E24" s="74">
        <f>C19+G17</f>
        <v>722591.4</v>
      </c>
    </row>
    <row r="25" ht="25.8" spans="2:5">
      <c r="B25" s="75"/>
      <c r="E25" s="76"/>
    </row>
    <row r="26" spans="2:2">
      <c r="B26" s="75"/>
    </row>
    <row r="27" spans="2:2">
      <c r="B27" s="75"/>
    </row>
    <row r="28" spans="2:2">
      <c r="B28" s="75"/>
    </row>
    <row r="29" spans="2:2">
      <c r="B29" s="75"/>
    </row>
  </sheetData>
  <mergeCells count="11">
    <mergeCell ref="B1:C1"/>
    <mergeCell ref="F1:G1"/>
    <mergeCell ref="B8:C8"/>
    <mergeCell ref="F8:G8"/>
    <mergeCell ref="B10:C10"/>
    <mergeCell ref="F10:G10"/>
    <mergeCell ref="B12:C12"/>
    <mergeCell ref="F12:G12"/>
    <mergeCell ref="B14:C14"/>
    <mergeCell ref="F14:G14"/>
    <mergeCell ref="B16:C16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118"/>
  <sheetViews>
    <sheetView zoomScale="50" zoomScaleNormal="50" zoomScaleSheetLayoutView="90" topLeftCell="A76" workbookViewId="0">
      <selection activeCell="Q108" sqref="Q108"/>
    </sheetView>
  </sheetViews>
  <sheetFormatPr defaultColWidth="8.91666666666667" defaultRowHeight="17.4"/>
  <cols>
    <col min="1" max="1" width="5.08333333333333" customWidth="1"/>
    <col min="2" max="2" width="26.4166666666667" style="2" customWidth="1"/>
    <col min="3" max="3" width="37.9" style="3" customWidth="1"/>
    <col min="4" max="4" width="20.16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  <col min="9" max="9" width="13.5833333333333" customWidth="1"/>
    <col min="11" max="11" width="28.9" customWidth="1"/>
    <col min="12" max="12" width="38.8" customWidth="1"/>
    <col min="17" max="17" width="12.3" customWidth="1"/>
  </cols>
  <sheetData>
    <row r="1" ht="37.5" customHeight="1" spans="2:17">
      <c r="B1" s="4" t="s">
        <v>0</v>
      </c>
      <c r="C1" s="4"/>
      <c r="D1" s="5"/>
      <c r="E1" s="5"/>
      <c r="F1" s="5"/>
      <c r="G1" s="5"/>
      <c r="H1" s="5"/>
      <c r="K1" s="4" t="s">
        <v>0</v>
      </c>
      <c r="L1" s="4"/>
      <c r="M1" s="5"/>
      <c r="N1" s="5"/>
      <c r="O1" s="5"/>
      <c r="P1" s="5"/>
      <c r="Q1" s="5"/>
    </row>
    <row r="2" ht="15.6" spans="2:17">
      <c r="B2" s="6" t="s">
        <v>1</v>
      </c>
      <c r="C2" s="7" t="s">
        <v>2</v>
      </c>
      <c r="D2" s="8"/>
      <c r="E2" s="9"/>
      <c r="F2" s="9"/>
      <c r="G2" s="9"/>
      <c r="H2" s="9"/>
      <c r="K2" s="6" t="s">
        <v>1</v>
      </c>
      <c r="L2" s="7" t="s">
        <v>2</v>
      </c>
      <c r="M2" s="8"/>
      <c r="N2" s="9"/>
      <c r="O2" s="9"/>
      <c r="P2" s="9"/>
      <c r="Q2" s="9"/>
    </row>
    <row r="3" ht="15.6" spans="2:17">
      <c r="B3" s="6" t="s">
        <v>3</v>
      </c>
      <c r="C3" s="7" t="s">
        <v>4</v>
      </c>
      <c r="D3" s="10"/>
      <c r="E3" s="9"/>
      <c r="F3" s="9"/>
      <c r="G3" s="9"/>
      <c r="H3" s="9"/>
      <c r="K3" s="6" t="s">
        <v>3</v>
      </c>
      <c r="L3" s="7" t="s">
        <v>5</v>
      </c>
      <c r="M3" s="10"/>
      <c r="N3" s="9"/>
      <c r="O3" s="9"/>
      <c r="P3" s="9"/>
      <c r="Q3" s="9"/>
    </row>
    <row r="4" s="1" customFormat="1" ht="16.5" customHeight="1" spans="2:17">
      <c r="B4" s="11" t="s">
        <v>6</v>
      </c>
      <c r="C4" s="7" t="s">
        <v>7</v>
      </c>
      <c r="D4" s="11"/>
      <c r="E4" s="11"/>
      <c r="F4" s="11"/>
      <c r="G4" s="11"/>
      <c r="H4" s="11"/>
      <c r="K4" s="11" t="s">
        <v>6</v>
      </c>
      <c r="L4" s="7" t="s">
        <v>7</v>
      </c>
      <c r="M4" s="11"/>
      <c r="N4" s="11"/>
      <c r="O4" s="11"/>
      <c r="P4" s="11"/>
      <c r="Q4" s="11"/>
    </row>
    <row r="5" s="1" customFormat="1" ht="16.5" customHeight="1" spans="2:17">
      <c r="B5" s="11" t="s">
        <v>8</v>
      </c>
      <c r="C5" s="7"/>
      <c r="D5" s="11"/>
      <c r="E5" s="11"/>
      <c r="F5" s="11"/>
      <c r="G5" s="11"/>
      <c r="H5" s="11"/>
      <c r="K5" s="11" t="s">
        <v>8</v>
      </c>
      <c r="L5" s="7"/>
      <c r="M5" s="11"/>
      <c r="N5" s="11"/>
      <c r="O5" s="11"/>
      <c r="P5" s="11"/>
      <c r="Q5" s="11"/>
    </row>
    <row r="6" s="1" customFormat="1" ht="16.5" customHeight="1" spans="2:17">
      <c r="B6" s="12"/>
      <c r="C6" s="12"/>
      <c r="D6" s="12"/>
      <c r="E6" s="12"/>
      <c r="F6" s="12"/>
      <c r="G6" s="12"/>
      <c r="H6" s="12"/>
      <c r="K6" s="12"/>
      <c r="L6" s="12"/>
      <c r="M6" s="12"/>
      <c r="N6" s="12"/>
      <c r="O6" s="12"/>
      <c r="P6" s="12"/>
      <c r="Q6" s="12"/>
    </row>
    <row r="7" s="1" customFormat="1" ht="30.75" customHeight="1" spans="2:17">
      <c r="B7" s="41" t="s">
        <v>9</v>
      </c>
      <c r="C7" s="42" t="s">
        <v>23</v>
      </c>
      <c r="D7" s="42" t="s">
        <v>24</v>
      </c>
      <c r="E7" s="41" t="s">
        <v>25</v>
      </c>
      <c r="F7" s="41" t="s">
        <v>26</v>
      </c>
      <c r="G7" s="41" t="s">
        <v>27</v>
      </c>
      <c r="H7" s="41" t="s">
        <v>28</v>
      </c>
      <c r="K7" s="41" t="s">
        <v>9</v>
      </c>
      <c r="L7" s="42" t="s">
        <v>23</v>
      </c>
      <c r="M7" s="42" t="s">
        <v>24</v>
      </c>
      <c r="N7" s="41" t="s">
        <v>25</v>
      </c>
      <c r="O7" s="41" t="s">
        <v>26</v>
      </c>
      <c r="P7" s="41" t="s">
        <v>27</v>
      </c>
      <c r="Q7" s="41" t="s">
        <v>28</v>
      </c>
    </row>
    <row r="8" s="1" customFormat="1" ht="16.2" spans="2:17">
      <c r="B8" s="43" t="s">
        <v>29</v>
      </c>
      <c r="C8" s="43"/>
      <c r="D8" s="43"/>
      <c r="E8" s="43"/>
      <c r="F8" s="43"/>
      <c r="G8" s="43"/>
      <c r="H8" s="43"/>
      <c r="K8" s="43" t="s">
        <v>30</v>
      </c>
      <c r="L8" s="43"/>
      <c r="M8" s="43"/>
      <c r="N8" s="43"/>
      <c r="O8" s="43"/>
      <c r="P8" s="43"/>
      <c r="Q8" s="43"/>
    </row>
    <row r="9" s="1" customFormat="1" ht="15.6" spans="2:17">
      <c r="B9" s="45" t="s">
        <v>31</v>
      </c>
      <c r="C9" s="45" t="s">
        <v>32</v>
      </c>
      <c r="D9" s="55">
        <v>2021</v>
      </c>
      <c r="E9" s="23">
        <v>2000</v>
      </c>
      <c r="F9" s="46" t="s">
        <v>33</v>
      </c>
      <c r="G9" s="47">
        <v>1</v>
      </c>
      <c r="H9" s="48">
        <f t="shared" ref="H9:H16" si="0">E9*G9</f>
        <v>2000</v>
      </c>
      <c r="K9" s="45" t="s">
        <v>31</v>
      </c>
      <c r="L9" s="45" t="s">
        <v>32</v>
      </c>
      <c r="M9" s="55">
        <v>2021</v>
      </c>
      <c r="N9" s="23">
        <v>2000</v>
      </c>
      <c r="O9" s="46" t="s">
        <v>33</v>
      </c>
      <c r="P9" s="47">
        <v>1</v>
      </c>
      <c r="Q9" s="48">
        <f t="shared" ref="Q9:Q16" si="1">N9*P9</f>
        <v>2000</v>
      </c>
    </row>
    <row r="10" s="1" customFormat="1" ht="15.6" spans="2:17">
      <c r="B10" s="45" t="s">
        <v>34</v>
      </c>
      <c r="C10" s="45" t="s">
        <v>35</v>
      </c>
      <c r="D10" s="55"/>
      <c r="E10" s="46">
        <v>200</v>
      </c>
      <c r="F10" s="46" t="s">
        <v>36</v>
      </c>
      <c r="G10" s="47">
        <v>30</v>
      </c>
      <c r="H10" s="48">
        <f t="shared" si="0"/>
        <v>6000</v>
      </c>
      <c r="K10" s="45" t="s">
        <v>34</v>
      </c>
      <c r="L10" s="45" t="s">
        <v>35</v>
      </c>
      <c r="M10" s="55"/>
      <c r="N10" s="46">
        <v>200</v>
      </c>
      <c r="O10" s="46" t="s">
        <v>36</v>
      </c>
      <c r="P10" s="47">
        <v>30</v>
      </c>
      <c r="Q10" s="48">
        <f t="shared" si="1"/>
        <v>6000</v>
      </c>
    </row>
    <row r="11" s="1" customFormat="1" ht="15.6" spans="2:17">
      <c r="B11" s="45" t="s">
        <v>37</v>
      </c>
      <c r="C11" s="45" t="s">
        <v>38</v>
      </c>
      <c r="D11" s="55"/>
      <c r="E11" s="46">
        <v>100</v>
      </c>
      <c r="F11" s="46" t="s">
        <v>36</v>
      </c>
      <c r="G11" s="47">
        <v>30</v>
      </c>
      <c r="H11" s="48">
        <f t="shared" si="0"/>
        <v>3000</v>
      </c>
      <c r="K11" s="45" t="s">
        <v>37</v>
      </c>
      <c r="L11" s="45" t="s">
        <v>38</v>
      </c>
      <c r="M11" s="55"/>
      <c r="N11" s="46">
        <v>100</v>
      </c>
      <c r="O11" s="46" t="s">
        <v>36</v>
      </c>
      <c r="P11" s="47">
        <v>30</v>
      </c>
      <c r="Q11" s="48">
        <f t="shared" si="1"/>
        <v>3000</v>
      </c>
    </row>
    <row r="12" s="1" customFormat="1" ht="15.6" spans="2:17">
      <c r="B12" s="45" t="s">
        <v>39</v>
      </c>
      <c r="C12" s="45" t="s">
        <v>40</v>
      </c>
      <c r="D12" s="55"/>
      <c r="E12" s="23">
        <v>15</v>
      </c>
      <c r="F12" s="46" t="s">
        <v>41</v>
      </c>
      <c r="G12" s="47">
        <v>20</v>
      </c>
      <c r="H12" s="48">
        <f t="shared" si="0"/>
        <v>300</v>
      </c>
      <c r="K12" s="45" t="s">
        <v>39</v>
      </c>
      <c r="L12" s="45" t="s">
        <v>40</v>
      </c>
      <c r="M12" s="55"/>
      <c r="N12" s="23">
        <v>15</v>
      </c>
      <c r="O12" s="46" t="s">
        <v>41</v>
      </c>
      <c r="P12" s="47">
        <v>50</v>
      </c>
      <c r="Q12" s="48">
        <f t="shared" si="1"/>
        <v>750</v>
      </c>
    </row>
    <row r="13" s="1" customFormat="1" ht="15.6" spans="2:17">
      <c r="B13" s="45" t="s">
        <v>42</v>
      </c>
      <c r="C13" s="45" t="s">
        <v>35</v>
      </c>
      <c r="D13" s="55"/>
      <c r="E13" s="23">
        <v>30</v>
      </c>
      <c r="F13" s="46" t="s">
        <v>36</v>
      </c>
      <c r="G13" s="47">
        <v>20</v>
      </c>
      <c r="H13" s="48">
        <f t="shared" si="0"/>
        <v>600</v>
      </c>
      <c r="K13" s="45" t="s">
        <v>42</v>
      </c>
      <c r="L13" s="45" t="s">
        <v>35</v>
      </c>
      <c r="M13" s="55"/>
      <c r="N13" s="23">
        <v>30</v>
      </c>
      <c r="O13" s="46" t="s">
        <v>36</v>
      </c>
      <c r="P13" s="47">
        <v>20</v>
      </c>
      <c r="Q13" s="48">
        <f t="shared" si="1"/>
        <v>600</v>
      </c>
    </row>
    <row r="14" s="1" customFormat="1" ht="15.6" spans="2:17">
      <c r="B14" s="45" t="s">
        <v>43</v>
      </c>
      <c r="C14" s="45" t="s">
        <v>43</v>
      </c>
      <c r="D14" s="55"/>
      <c r="E14" s="23">
        <v>7</v>
      </c>
      <c r="F14" s="46" t="s">
        <v>41</v>
      </c>
      <c r="G14" s="47">
        <v>10</v>
      </c>
      <c r="H14" s="48">
        <f t="shared" si="0"/>
        <v>70</v>
      </c>
      <c r="K14" s="45" t="s">
        <v>43</v>
      </c>
      <c r="L14" s="45" t="s">
        <v>43</v>
      </c>
      <c r="M14" s="55"/>
      <c r="N14" s="23">
        <v>7</v>
      </c>
      <c r="O14" s="46" t="s">
        <v>41</v>
      </c>
      <c r="P14" s="47">
        <v>20</v>
      </c>
      <c r="Q14" s="48">
        <f t="shared" si="1"/>
        <v>140</v>
      </c>
    </row>
    <row r="15" s="1" customFormat="1" ht="15.6" spans="2:17">
      <c r="B15" s="45" t="s">
        <v>44</v>
      </c>
      <c r="C15" s="45" t="s">
        <v>44</v>
      </c>
      <c r="D15" s="55"/>
      <c r="E15" s="23">
        <v>10</v>
      </c>
      <c r="F15" s="46" t="s">
        <v>41</v>
      </c>
      <c r="G15" s="47">
        <v>10</v>
      </c>
      <c r="H15" s="48">
        <f t="shared" si="0"/>
        <v>100</v>
      </c>
      <c r="K15" s="45" t="s">
        <v>44</v>
      </c>
      <c r="L15" s="45" t="s">
        <v>44</v>
      </c>
      <c r="M15" s="55"/>
      <c r="N15" s="23">
        <v>10</v>
      </c>
      <c r="O15" s="46" t="s">
        <v>41</v>
      </c>
      <c r="P15" s="47">
        <v>30</v>
      </c>
      <c r="Q15" s="48">
        <f t="shared" si="1"/>
        <v>300</v>
      </c>
    </row>
    <row r="16" s="1" customFormat="1" ht="15.6" spans="2:17">
      <c r="B16" s="45" t="s">
        <v>45</v>
      </c>
      <c r="C16" s="45" t="s">
        <v>46</v>
      </c>
      <c r="D16" s="55"/>
      <c r="E16" s="23">
        <v>500</v>
      </c>
      <c r="F16" s="57" t="s">
        <v>33</v>
      </c>
      <c r="G16" s="47">
        <v>1</v>
      </c>
      <c r="H16" s="48">
        <f t="shared" si="0"/>
        <v>500</v>
      </c>
      <c r="K16" s="45" t="s">
        <v>45</v>
      </c>
      <c r="L16" s="45" t="s">
        <v>46</v>
      </c>
      <c r="M16" s="55"/>
      <c r="N16" s="23">
        <v>500</v>
      </c>
      <c r="O16" s="57" t="s">
        <v>33</v>
      </c>
      <c r="P16" s="47">
        <v>1</v>
      </c>
      <c r="Q16" s="48">
        <f t="shared" si="1"/>
        <v>500</v>
      </c>
    </row>
    <row r="17" s="1" customFormat="1" ht="15.6" spans="2:17">
      <c r="B17" s="49" t="s">
        <v>47</v>
      </c>
      <c r="C17" s="49"/>
      <c r="D17" s="49"/>
      <c r="E17" s="49"/>
      <c r="F17" s="49"/>
      <c r="G17" s="49"/>
      <c r="H17" s="56">
        <f>SUM(H9:H16)</f>
        <v>12570</v>
      </c>
      <c r="K17" s="49" t="s">
        <v>47</v>
      </c>
      <c r="L17" s="49"/>
      <c r="M17" s="49"/>
      <c r="N17" s="49"/>
      <c r="O17" s="49"/>
      <c r="P17" s="49"/>
      <c r="Q17" s="56">
        <f>SUM(Q9:Q16)</f>
        <v>13290</v>
      </c>
    </row>
    <row r="18" s="1" customFormat="1" ht="16.2" spans="2:17">
      <c r="B18" s="49" t="s">
        <v>48</v>
      </c>
      <c r="C18" s="49"/>
      <c r="D18" s="49"/>
      <c r="E18" s="49"/>
      <c r="F18" s="49"/>
      <c r="G18" s="49"/>
      <c r="H18" s="56">
        <f>SUM(H17)*4</f>
        <v>50280</v>
      </c>
      <c r="K18" s="43" t="s">
        <v>49</v>
      </c>
      <c r="L18" s="43"/>
      <c r="M18" s="43"/>
      <c r="N18" s="43"/>
      <c r="O18" s="43"/>
      <c r="P18" s="43"/>
      <c r="Q18" s="43"/>
    </row>
    <row r="19" s="1" customFormat="1" ht="16.2" spans="2:17">
      <c r="B19" s="43" t="s">
        <v>50</v>
      </c>
      <c r="C19" s="43"/>
      <c r="D19" s="43"/>
      <c r="E19" s="43"/>
      <c r="F19" s="43"/>
      <c r="G19" s="43"/>
      <c r="H19" s="43"/>
      <c r="K19" s="45" t="s">
        <v>31</v>
      </c>
      <c r="L19" s="45" t="s">
        <v>32</v>
      </c>
      <c r="M19" s="55">
        <v>2021</v>
      </c>
      <c r="N19" s="23">
        <v>2000</v>
      </c>
      <c r="O19" s="46" t="s">
        <v>33</v>
      </c>
      <c r="P19" s="47">
        <v>1</v>
      </c>
      <c r="Q19" s="48">
        <f t="shared" ref="Q19:Q26" si="2">N19*P19</f>
        <v>2000</v>
      </c>
    </row>
    <row r="20" s="1" customFormat="1" ht="15.6" spans="2:17">
      <c r="B20" s="45" t="s">
        <v>31</v>
      </c>
      <c r="C20" s="45" t="s">
        <v>32</v>
      </c>
      <c r="D20" s="55">
        <v>2021</v>
      </c>
      <c r="E20" s="23">
        <v>2000</v>
      </c>
      <c r="F20" s="46" t="s">
        <v>33</v>
      </c>
      <c r="G20" s="47">
        <v>1</v>
      </c>
      <c r="H20" s="48">
        <f t="shared" ref="H20:H27" si="3">E20*G20</f>
        <v>2000</v>
      </c>
      <c r="K20" s="45" t="s">
        <v>34</v>
      </c>
      <c r="L20" s="45" t="s">
        <v>35</v>
      </c>
      <c r="M20" s="55"/>
      <c r="N20" s="46">
        <v>200</v>
      </c>
      <c r="O20" s="46" t="s">
        <v>36</v>
      </c>
      <c r="P20" s="47">
        <v>30</v>
      </c>
      <c r="Q20" s="48">
        <f t="shared" si="2"/>
        <v>6000</v>
      </c>
    </row>
    <row r="21" s="1" customFormat="1" ht="15.6" spans="2:17">
      <c r="B21" s="45" t="s">
        <v>34</v>
      </c>
      <c r="C21" s="45" t="s">
        <v>35</v>
      </c>
      <c r="D21" s="55"/>
      <c r="E21" s="46">
        <v>200</v>
      </c>
      <c r="F21" s="46" t="s">
        <v>36</v>
      </c>
      <c r="G21" s="47">
        <v>30</v>
      </c>
      <c r="H21" s="48">
        <f t="shared" si="3"/>
        <v>6000</v>
      </c>
      <c r="K21" s="45" t="s">
        <v>37</v>
      </c>
      <c r="L21" s="45" t="s">
        <v>38</v>
      </c>
      <c r="M21" s="55"/>
      <c r="N21" s="46">
        <v>100</v>
      </c>
      <c r="O21" s="46" t="s">
        <v>36</v>
      </c>
      <c r="P21" s="47">
        <v>30</v>
      </c>
      <c r="Q21" s="48">
        <f t="shared" si="2"/>
        <v>3000</v>
      </c>
    </row>
    <row r="22" s="1" customFormat="1" ht="15.6" spans="2:17">
      <c r="B22" s="45" t="s">
        <v>37</v>
      </c>
      <c r="C22" s="45" t="s">
        <v>38</v>
      </c>
      <c r="D22" s="55"/>
      <c r="E22" s="46">
        <v>100</v>
      </c>
      <c r="F22" s="46" t="s">
        <v>36</v>
      </c>
      <c r="G22" s="47">
        <v>30</v>
      </c>
      <c r="H22" s="48">
        <f t="shared" si="3"/>
        <v>3000</v>
      </c>
      <c r="K22" s="45" t="s">
        <v>39</v>
      </c>
      <c r="L22" s="45" t="s">
        <v>40</v>
      </c>
      <c r="M22" s="55"/>
      <c r="N22" s="23">
        <v>15</v>
      </c>
      <c r="O22" s="46" t="s">
        <v>41</v>
      </c>
      <c r="P22" s="47">
        <v>50</v>
      </c>
      <c r="Q22" s="48">
        <f t="shared" si="2"/>
        <v>750</v>
      </c>
    </row>
    <row r="23" s="1" customFormat="1" ht="15.6" spans="2:17">
      <c r="B23" s="45" t="s">
        <v>39</v>
      </c>
      <c r="C23" s="45" t="s">
        <v>40</v>
      </c>
      <c r="D23" s="55"/>
      <c r="E23" s="23">
        <v>15</v>
      </c>
      <c r="F23" s="46" t="s">
        <v>41</v>
      </c>
      <c r="G23" s="47">
        <v>20</v>
      </c>
      <c r="H23" s="48">
        <f t="shared" si="3"/>
        <v>300</v>
      </c>
      <c r="K23" s="45" t="s">
        <v>42</v>
      </c>
      <c r="L23" s="45" t="s">
        <v>35</v>
      </c>
      <c r="M23" s="55"/>
      <c r="N23" s="23">
        <v>30</v>
      </c>
      <c r="O23" s="46" t="s">
        <v>36</v>
      </c>
      <c r="P23" s="47">
        <v>20</v>
      </c>
      <c r="Q23" s="48">
        <f t="shared" si="2"/>
        <v>600</v>
      </c>
    </row>
    <row r="24" s="1" customFormat="1" ht="15.6" spans="2:17">
      <c r="B24" s="45" t="s">
        <v>42</v>
      </c>
      <c r="C24" s="45" t="s">
        <v>35</v>
      </c>
      <c r="D24" s="55"/>
      <c r="E24" s="23">
        <v>30</v>
      </c>
      <c r="F24" s="46" t="s">
        <v>36</v>
      </c>
      <c r="G24" s="47">
        <v>20</v>
      </c>
      <c r="H24" s="48">
        <f t="shared" si="3"/>
        <v>600</v>
      </c>
      <c r="K24" s="45" t="s">
        <v>43</v>
      </c>
      <c r="L24" s="45" t="s">
        <v>43</v>
      </c>
      <c r="M24" s="55"/>
      <c r="N24" s="23">
        <v>7</v>
      </c>
      <c r="O24" s="46" t="s">
        <v>41</v>
      </c>
      <c r="P24" s="47">
        <v>20</v>
      </c>
      <c r="Q24" s="48">
        <f t="shared" si="2"/>
        <v>140</v>
      </c>
    </row>
    <row r="25" s="1" customFormat="1" ht="15.6" spans="2:17">
      <c r="B25" s="45" t="s">
        <v>43</v>
      </c>
      <c r="C25" s="45" t="s">
        <v>43</v>
      </c>
      <c r="D25" s="55"/>
      <c r="E25" s="23">
        <v>7</v>
      </c>
      <c r="F25" s="46" t="s">
        <v>41</v>
      </c>
      <c r="G25" s="47">
        <v>10</v>
      </c>
      <c r="H25" s="48">
        <f t="shared" si="3"/>
        <v>70</v>
      </c>
      <c r="K25" s="45" t="s">
        <v>44</v>
      </c>
      <c r="L25" s="45" t="s">
        <v>44</v>
      </c>
      <c r="M25" s="55"/>
      <c r="N25" s="23">
        <v>10</v>
      </c>
      <c r="O25" s="46" t="s">
        <v>41</v>
      </c>
      <c r="P25" s="47">
        <v>30</v>
      </c>
      <c r="Q25" s="48">
        <f t="shared" si="2"/>
        <v>300</v>
      </c>
    </row>
    <row r="26" s="1" customFormat="1" ht="15.6" spans="2:17">
      <c r="B26" s="45" t="s">
        <v>44</v>
      </c>
      <c r="C26" s="45" t="s">
        <v>44</v>
      </c>
      <c r="D26" s="55"/>
      <c r="E26" s="23">
        <v>10</v>
      </c>
      <c r="F26" s="46" t="s">
        <v>41</v>
      </c>
      <c r="G26" s="47">
        <v>10</v>
      </c>
      <c r="H26" s="48">
        <f t="shared" si="3"/>
        <v>100</v>
      </c>
      <c r="K26" s="45" t="s">
        <v>45</v>
      </c>
      <c r="L26" s="45" t="s">
        <v>46</v>
      </c>
      <c r="M26" s="55"/>
      <c r="N26" s="23">
        <v>500</v>
      </c>
      <c r="O26" s="57" t="s">
        <v>33</v>
      </c>
      <c r="P26" s="47">
        <v>1</v>
      </c>
      <c r="Q26" s="48">
        <f t="shared" si="2"/>
        <v>500</v>
      </c>
    </row>
    <row r="27" s="1" customFormat="1" ht="15.6" spans="2:17">
      <c r="B27" s="45" t="s">
        <v>45</v>
      </c>
      <c r="C27" s="45" t="s">
        <v>46</v>
      </c>
      <c r="D27" s="55"/>
      <c r="E27" s="23">
        <v>500</v>
      </c>
      <c r="F27" s="57" t="s">
        <v>33</v>
      </c>
      <c r="G27" s="47">
        <v>1</v>
      </c>
      <c r="H27" s="48">
        <f t="shared" si="3"/>
        <v>500</v>
      </c>
      <c r="K27" s="49" t="s">
        <v>47</v>
      </c>
      <c r="L27" s="49"/>
      <c r="M27" s="49"/>
      <c r="N27" s="49"/>
      <c r="O27" s="49"/>
      <c r="P27" s="49"/>
      <c r="Q27" s="56">
        <f>SUM(Q19:Q26)</f>
        <v>13290</v>
      </c>
    </row>
    <row r="28" s="1" customFormat="1" ht="16.2" spans="2:17">
      <c r="B28" s="49" t="s">
        <v>47</v>
      </c>
      <c r="C28" s="49"/>
      <c r="D28" s="49"/>
      <c r="E28" s="49"/>
      <c r="F28" s="49"/>
      <c r="G28" s="49"/>
      <c r="H28" s="56">
        <f>SUM(H20:H27)</f>
        <v>12570</v>
      </c>
      <c r="K28" s="43" t="s">
        <v>51</v>
      </c>
      <c r="L28" s="43"/>
      <c r="M28" s="43"/>
      <c r="N28" s="43"/>
      <c r="O28" s="43"/>
      <c r="P28" s="43"/>
      <c r="Q28" s="43"/>
    </row>
    <row r="29" s="1" customFormat="1" ht="15.6" spans="2:17">
      <c r="B29" s="49" t="s">
        <v>52</v>
      </c>
      <c r="C29" s="49"/>
      <c r="D29" s="49"/>
      <c r="E29" s="49"/>
      <c r="F29" s="49"/>
      <c r="G29" s="49"/>
      <c r="H29" s="56">
        <f>SUM(H28)*3</f>
        <v>37710</v>
      </c>
      <c r="K29" s="45" t="s">
        <v>31</v>
      </c>
      <c r="L29" s="45" t="s">
        <v>32</v>
      </c>
      <c r="M29" s="55">
        <v>2021</v>
      </c>
      <c r="N29" s="23">
        <v>2000</v>
      </c>
      <c r="O29" s="46" t="s">
        <v>33</v>
      </c>
      <c r="P29" s="47">
        <v>1</v>
      </c>
      <c r="Q29" s="48">
        <f t="shared" ref="Q29:Q36" si="4">N29*P29</f>
        <v>2000</v>
      </c>
    </row>
    <row r="30" s="1" customFormat="1" ht="16.2" spans="2:17">
      <c r="B30" s="43" t="s">
        <v>53</v>
      </c>
      <c r="C30" s="43"/>
      <c r="D30" s="43"/>
      <c r="E30" s="43"/>
      <c r="F30" s="43"/>
      <c r="G30" s="43"/>
      <c r="H30" s="43"/>
      <c r="K30" s="45" t="s">
        <v>34</v>
      </c>
      <c r="L30" s="45" t="s">
        <v>35</v>
      </c>
      <c r="M30" s="55"/>
      <c r="N30" s="46">
        <v>200</v>
      </c>
      <c r="O30" s="46" t="s">
        <v>36</v>
      </c>
      <c r="P30" s="47">
        <v>30</v>
      </c>
      <c r="Q30" s="48">
        <f t="shared" si="4"/>
        <v>6000</v>
      </c>
    </row>
    <row r="31" s="1" customFormat="1" ht="15.6" spans="2:17">
      <c r="B31" s="45" t="s">
        <v>31</v>
      </c>
      <c r="C31" s="45" t="s">
        <v>32</v>
      </c>
      <c r="D31" s="55">
        <v>2021</v>
      </c>
      <c r="E31" s="23">
        <v>2000</v>
      </c>
      <c r="F31" s="46" t="s">
        <v>33</v>
      </c>
      <c r="G31" s="47">
        <v>1</v>
      </c>
      <c r="H31" s="48">
        <f t="shared" ref="H31:H38" si="5">E31*G31</f>
        <v>2000</v>
      </c>
      <c r="K31" s="45" t="s">
        <v>37</v>
      </c>
      <c r="L31" s="45" t="s">
        <v>38</v>
      </c>
      <c r="M31" s="55"/>
      <c r="N31" s="46">
        <v>100</v>
      </c>
      <c r="O31" s="46" t="s">
        <v>36</v>
      </c>
      <c r="P31" s="47">
        <v>30</v>
      </c>
      <c r="Q31" s="48">
        <f t="shared" si="4"/>
        <v>3000</v>
      </c>
    </row>
    <row r="32" s="1" customFormat="1" ht="15.6" spans="2:17">
      <c r="B32" s="45" t="s">
        <v>34</v>
      </c>
      <c r="C32" s="45" t="s">
        <v>35</v>
      </c>
      <c r="D32" s="55"/>
      <c r="E32" s="46">
        <v>200</v>
      </c>
      <c r="F32" s="46" t="s">
        <v>36</v>
      </c>
      <c r="G32" s="47">
        <v>30</v>
      </c>
      <c r="H32" s="48">
        <f t="shared" si="5"/>
        <v>6000</v>
      </c>
      <c r="K32" s="45" t="s">
        <v>39</v>
      </c>
      <c r="L32" s="45" t="s">
        <v>40</v>
      </c>
      <c r="M32" s="55"/>
      <c r="N32" s="23">
        <v>15</v>
      </c>
      <c r="O32" s="46" t="s">
        <v>41</v>
      </c>
      <c r="P32" s="47">
        <v>50</v>
      </c>
      <c r="Q32" s="48">
        <f t="shared" si="4"/>
        <v>750</v>
      </c>
    </row>
    <row r="33" s="1" customFormat="1" ht="15.6" spans="2:17">
      <c r="B33" s="45" t="s">
        <v>37</v>
      </c>
      <c r="C33" s="45" t="s">
        <v>38</v>
      </c>
      <c r="D33" s="55"/>
      <c r="E33" s="46">
        <v>100</v>
      </c>
      <c r="F33" s="46" t="s">
        <v>36</v>
      </c>
      <c r="G33" s="47">
        <v>30</v>
      </c>
      <c r="H33" s="48">
        <f t="shared" si="5"/>
        <v>3000</v>
      </c>
      <c r="K33" s="45" t="s">
        <v>42</v>
      </c>
      <c r="L33" s="45" t="s">
        <v>35</v>
      </c>
      <c r="M33" s="55"/>
      <c r="N33" s="23">
        <v>30</v>
      </c>
      <c r="O33" s="46" t="s">
        <v>36</v>
      </c>
      <c r="P33" s="47">
        <v>20</v>
      </c>
      <c r="Q33" s="48">
        <f t="shared" si="4"/>
        <v>600</v>
      </c>
    </row>
    <row r="34" s="1" customFormat="1" ht="15.6" spans="2:17">
      <c r="B34" s="45" t="s">
        <v>39</v>
      </c>
      <c r="C34" s="45" t="s">
        <v>40</v>
      </c>
      <c r="D34" s="55"/>
      <c r="E34" s="23">
        <v>15</v>
      </c>
      <c r="F34" s="46" t="s">
        <v>41</v>
      </c>
      <c r="G34" s="47">
        <v>20</v>
      </c>
      <c r="H34" s="48">
        <f t="shared" si="5"/>
        <v>300</v>
      </c>
      <c r="K34" s="45" t="s">
        <v>43</v>
      </c>
      <c r="L34" s="45" t="s">
        <v>43</v>
      </c>
      <c r="M34" s="55"/>
      <c r="N34" s="23">
        <v>7</v>
      </c>
      <c r="O34" s="46" t="s">
        <v>41</v>
      </c>
      <c r="P34" s="47">
        <v>20</v>
      </c>
      <c r="Q34" s="48">
        <f t="shared" si="4"/>
        <v>140</v>
      </c>
    </row>
    <row r="35" s="1" customFormat="1" ht="15.6" spans="2:17">
      <c r="B35" s="45" t="s">
        <v>42</v>
      </c>
      <c r="C35" s="45" t="s">
        <v>35</v>
      </c>
      <c r="D35" s="55"/>
      <c r="E35" s="23">
        <v>30</v>
      </c>
      <c r="F35" s="46" t="s">
        <v>36</v>
      </c>
      <c r="G35" s="47">
        <v>20</v>
      </c>
      <c r="H35" s="48">
        <f t="shared" si="5"/>
        <v>600</v>
      </c>
      <c r="K35" s="45" t="s">
        <v>44</v>
      </c>
      <c r="L35" s="45" t="s">
        <v>44</v>
      </c>
      <c r="M35" s="55"/>
      <c r="N35" s="23">
        <v>10</v>
      </c>
      <c r="O35" s="46" t="s">
        <v>41</v>
      </c>
      <c r="P35" s="47">
        <v>30</v>
      </c>
      <c r="Q35" s="48">
        <f t="shared" si="4"/>
        <v>300</v>
      </c>
    </row>
    <row r="36" s="1" customFormat="1" ht="15.6" spans="2:17">
      <c r="B36" s="45" t="s">
        <v>43</v>
      </c>
      <c r="C36" s="45" t="s">
        <v>43</v>
      </c>
      <c r="D36" s="55"/>
      <c r="E36" s="23">
        <v>7</v>
      </c>
      <c r="F36" s="46" t="s">
        <v>41</v>
      </c>
      <c r="G36" s="47">
        <v>10</v>
      </c>
      <c r="H36" s="48">
        <f t="shared" si="5"/>
        <v>70</v>
      </c>
      <c r="K36" s="45" t="s">
        <v>45</v>
      </c>
      <c r="L36" s="45" t="s">
        <v>46</v>
      </c>
      <c r="M36" s="55"/>
      <c r="N36" s="23">
        <v>500</v>
      </c>
      <c r="O36" s="57" t="s">
        <v>33</v>
      </c>
      <c r="P36" s="47">
        <v>1</v>
      </c>
      <c r="Q36" s="48">
        <f t="shared" si="4"/>
        <v>500</v>
      </c>
    </row>
    <row r="37" s="1" customFormat="1" ht="15.6" spans="2:17">
      <c r="B37" s="45" t="s">
        <v>44</v>
      </c>
      <c r="C37" s="45" t="s">
        <v>44</v>
      </c>
      <c r="D37" s="55"/>
      <c r="E37" s="23">
        <v>10</v>
      </c>
      <c r="F37" s="46" t="s">
        <v>41</v>
      </c>
      <c r="G37" s="47">
        <v>10</v>
      </c>
      <c r="H37" s="48">
        <f t="shared" si="5"/>
        <v>100</v>
      </c>
      <c r="K37" s="49" t="s">
        <v>47</v>
      </c>
      <c r="L37" s="49"/>
      <c r="M37" s="49"/>
      <c r="N37" s="49"/>
      <c r="O37" s="49"/>
      <c r="P37" s="49"/>
      <c r="Q37" s="56">
        <f>SUM(Q29:Q36)</f>
        <v>13290</v>
      </c>
    </row>
    <row r="38" s="1" customFormat="1" ht="16.2" spans="2:17">
      <c r="B38" s="45" t="s">
        <v>45</v>
      </c>
      <c r="C38" s="45" t="s">
        <v>46</v>
      </c>
      <c r="D38" s="55"/>
      <c r="E38" s="23">
        <v>500</v>
      </c>
      <c r="F38" s="57" t="s">
        <v>33</v>
      </c>
      <c r="G38" s="47">
        <v>1</v>
      </c>
      <c r="H38" s="48">
        <f t="shared" si="5"/>
        <v>500</v>
      </c>
      <c r="K38" s="43" t="s">
        <v>54</v>
      </c>
      <c r="L38" s="43"/>
      <c r="M38" s="43"/>
      <c r="N38" s="43"/>
      <c r="O38" s="43"/>
      <c r="P38" s="43"/>
      <c r="Q38" s="43"/>
    </row>
    <row r="39" s="1" customFormat="1" ht="15.6" spans="2:17">
      <c r="B39" s="49" t="s">
        <v>47</v>
      </c>
      <c r="C39" s="49"/>
      <c r="D39" s="49"/>
      <c r="E39" s="49"/>
      <c r="F39" s="49"/>
      <c r="G39" s="49"/>
      <c r="H39" s="56">
        <f>SUM(H31:H38)</f>
        <v>12570</v>
      </c>
      <c r="K39" s="45" t="s">
        <v>31</v>
      </c>
      <c r="L39" s="45" t="s">
        <v>32</v>
      </c>
      <c r="M39" s="55">
        <v>2021</v>
      </c>
      <c r="N39" s="23">
        <v>2000</v>
      </c>
      <c r="O39" s="46" t="s">
        <v>33</v>
      </c>
      <c r="P39" s="47">
        <v>1</v>
      </c>
      <c r="Q39" s="48">
        <f t="shared" ref="Q39:Q46" si="6">N39*P39</f>
        <v>2000</v>
      </c>
    </row>
    <row r="40" s="1" customFormat="1" ht="15.6" spans="2:17">
      <c r="B40" s="49" t="s">
        <v>52</v>
      </c>
      <c r="C40" s="49"/>
      <c r="D40" s="49"/>
      <c r="E40" s="49"/>
      <c r="F40" s="49"/>
      <c r="G40" s="49"/>
      <c r="H40" s="56">
        <f>SUM(H39)*3</f>
        <v>37710</v>
      </c>
      <c r="K40" s="45" t="s">
        <v>34</v>
      </c>
      <c r="L40" s="45" t="s">
        <v>35</v>
      </c>
      <c r="M40" s="55"/>
      <c r="N40" s="46">
        <v>200</v>
      </c>
      <c r="O40" s="46" t="s">
        <v>36</v>
      </c>
      <c r="P40" s="47">
        <v>30</v>
      </c>
      <c r="Q40" s="48">
        <f t="shared" si="6"/>
        <v>6000</v>
      </c>
    </row>
    <row r="41" s="1" customFormat="1" ht="16.2" spans="2:17">
      <c r="B41" s="43" t="s">
        <v>55</v>
      </c>
      <c r="C41" s="43"/>
      <c r="D41" s="43"/>
      <c r="E41" s="43"/>
      <c r="F41" s="43"/>
      <c r="G41" s="43"/>
      <c r="H41" s="43"/>
      <c r="K41" s="45" t="s">
        <v>37</v>
      </c>
      <c r="L41" s="45" t="s">
        <v>38</v>
      </c>
      <c r="M41" s="55"/>
      <c r="N41" s="46">
        <v>100</v>
      </c>
      <c r="O41" s="46" t="s">
        <v>36</v>
      </c>
      <c r="P41" s="47">
        <v>30</v>
      </c>
      <c r="Q41" s="48">
        <f t="shared" si="6"/>
        <v>3000</v>
      </c>
    </row>
    <row r="42" s="1" customFormat="1" ht="15.6" spans="2:17">
      <c r="B42" s="45" t="s">
        <v>31</v>
      </c>
      <c r="C42" s="45" t="s">
        <v>32</v>
      </c>
      <c r="D42" s="55">
        <v>2021</v>
      </c>
      <c r="E42" s="23">
        <v>2000</v>
      </c>
      <c r="F42" s="46" t="s">
        <v>33</v>
      </c>
      <c r="G42" s="47">
        <v>1</v>
      </c>
      <c r="H42" s="48">
        <f t="shared" ref="H42:H49" si="7">E42*G42</f>
        <v>2000</v>
      </c>
      <c r="K42" s="45" t="s">
        <v>39</v>
      </c>
      <c r="L42" s="45" t="s">
        <v>40</v>
      </c>
      <c r="M42" s="55"/>
      <c r="N42" s="23">
        <v>15</v>
      </c>
      <c r="O42" s="46" t="s">
        <v>41</v>
      </c>
      <c r="P42" s="47">
        <v>50</v>
      </c>
      <c r="Q42" s="48">
        <f t="shared" si="6"/>
        <v>750</v>
      </c>
    </row>
    <row r="43" s="1" customFormat="1" ht="15.6" spans="2:17">
      <c r="B43" s="45" t="s">
        <v>34</v>
      </c>
      <c r="C43" s="45" t="s">
        <v>35</v>
      </c>
      <c r="D43" s="55"/>
      <c r="E43" s="46">
        <v>200</v>
      </c>
      <c r="F43" s="46" t="s">
        <v>36</v>
      </c>
      <c r="G43" s="47">
        <v>30</v>
      </c>
      <c r="H43" s="48">
        <f t="shared" si="7"/>
        <v>6000</v>
      </c>
      <c r="K43" s="45" t="s">
        <v>42</v>
      </c>
      <c r="L43" s="45" t="s">
        <v>35</v>
      </c>
      <c r="M43" s="55"/>
      <c r="N43" s="23">
        <v>30</v>
      </c>
      <c r="O43" s="46" t="s">
        <v>36</v>
      </c>
      <c r="P43" s="47">
        <v>20</v>
      </c>
      <c r="Q43" s="48">
        <f t="shared" si="6"/>
        <v>600</v>
      </c>
    </row>
    <row r="44" s="1" customFormat="1" ht="15.6" spans="2:17">
      <c r="B44" s="45" t="s">
        <v>37</v>
      </c>
      <c r="C44" s="45" t="s">
        <v>38</v>
      </c>
      <c r="D44" s="55"/>
      <c r="E44" s="46">
        <v>100</v>
      </c>
      <c r="F44" s="46" t="s">
        <v>36</v>
      </c>
      <c r="G44" s="47">
        <v>30</v>
      </c>
      <c r="H44" s="48">
        <f t="shared" si="7"/>
        <v>3000</v>
      </c>
      <c r="K44" s="45" t="s">
        <v>43</v>
      </c>
      <c r="L44" s="45" t="s">
        <v>43</v>
      </c>
      <c r="M44" s="55"/>
      <c r="N44" s="23">
        <v>7</v>
      </c>
      <c r="O44" s="46" t="s">
        <v>41</v>
      </c>
      <c r="P44" s="47">
        <v>20</v>
      </c>
      <c r="Q44" s="48">
        <f t="shared" si="6"/>
        <v>140</v>
      </c>
    </row>
    <row r="45" s="1" customFormat="1" ht="15.6" spans="2:17">
      <c r="B45" s="45" t="s">
        <v>39</v>
      </c>
      <c r="C45" s="45" t="s">
        <v>40</v>
      </c>
      <c r="D45" s="55"/>
      <c r="E45" s="23">
        <v>15</v>
      </c>
      <c r="F45" s="46" t="s">
        <v>41</v>
      </c>
      <c r="G45" s="47">
        <v>20</v>
      </c>
      <c r="H45" s="48">
        <f t="shared" si="7"/>
        <v>300</v>
      </c>
      <c r="K45" s="45" t="s">
        <v>44</v>
      </c>
      <c r="L45" s="45" t="s">
        <v>44</v>
      </c>
      <c r="M45" s="55"/>
      <c r="N45" s="23">
        <v>10</v>
      </c>
      <c r="O45" s="46" t="s">
        <v>41</v>
      </c>
      <c r="P45" s="47">
        <v>30</v>
      </c>
      <c r="Q45" s="48">
        <f t="shared" si="6"/>
        <v>300</v>
      </c>
    </row>
    <row r="46" s="1" customFormat="1" ht="15.6" spans="2:17">
      <c r="B46" s="45" t="s">
        <v>42</v>
      </c>
      <c r="C46" s="45" t="s">
        <v>35</v>
      </c>
      <c r="D46" s="55"/>
      <c r="E46" s="23">
        <v>30</v>
      </c>
      <c r="F46" s="46" t="s">
        <v>36</v>
      </c>
      <c r="G46" s="47">
        <v>20</v>
      </c>
      <c r="H46" s="48">
        <f t="shared" si="7"/>
        <v>600</v>
      </c>
      <c r="K46" s="45" t="s">
        <v>45</v>
      </c>
      <c r="L46" s="45" t="s">
        <v>46</v>
      </c>
      <c r="M46" s="55"/>
      <c r="N46" s="23">
        <v>500</v>
      </c>
      <c r="O46" s="57" t="s">
        <v>33</v>
      </c>
      <c r="P46" s="47">
        <v>1</v>
      </c>
      <c r="Q46" s="48">
        <f t="shared" si="6"/>
        <v>500</v>
      </c>
    </row>
    <row r="47" s="1" customFormat="1" ht="15.6" spans="2:17">
      <c r="B47" s="45" t="s">
        <v>43</v>
      </c>
      <c r="C47" s="45" t="s">
        <v>43</v>
      </c>
      <c r="D47" s="55"/>
      <c r="E47" s="23">
        <v>7</v>
      </c>
      <c r="F47" s="46" t="s">
        <v>41</v>
      </c>
      <c r="G47" s="47">
        <v>10</v>
      </c>
      <c r="H47" s="48">
        <f t="shared" si="7"/>
        <v>70</v>
      </c>
      <c r="K47" s="49" t="s">
        <v>47</v>
      </c>
      <c r="L47" s="49"/>
      <c r="M47" s="49"/>
      <c r="N47" s="49"/>
      <c r="O47" s="49"/>
      <c r="P47" s="49"/>
      <c r="Q47" s="56">
        <f>SUM(Q39:Q46)</f>
        <v>13290</v>
      </c>
    </row>
    <row r="48" s="1" customFormat="1" ht="16.2" spans="2:17">
      <c r="B48" s="45" t="s">
        <v>44</v>
      </c>
      <c r="C48" s="45" t="s">
        <v>44</v>
      </c>
      <c r="D48" s="55"/>
      <c r="E48" s="23">
        <v>10</v>
      </c>
      <c r="F48" s="46" t="s">
        <v>41</v>
      </c>
      <c r="G48" s="47">
        <v>10</v>
      </c>
      <c r="H48" s="48">
        <f t="shared" si="7"/>
        <v>100</v>
      </c>
      <c r="K48" s="43" t="s">
        <v>56</v>
      </c>
      <c r="L48" s="43"/>
      <c r="M48" s="43"/>
      <c r="N48" s="43"/>
      <c r="O48" s="43"/>
      <c r="P48" s="43"/>
      <c r="Q48" s="43"/>
    </row>
    <row r="49" s="1" customFormat="1" ht="15.6" spans="2:17">
      <c r="B49" s="45" t="s">
        <v>45</v>
      </c>
      <c r="C49" s="45" t="s">
        <v>46</v>
      </c>
      <c r="D49" s="55"/>
      <c r="E49" s="23">
        <v>500</v>
      </c>
      <c r="F49" s="57" t="s">
        <v>33</v>
      </c>
      <c r="G49" s="47">
        <v>1</v>
      </c>
      <c r="H49" s="48">
        <f t="shared" si="7"/>
        <v>500</v>
      </c>
      <c r="K49" s="45" t="s">
        <v>31</v>
      </c>
      <c r="L49" s="45" t="s">
        <v>32</v>
      </c>
      <c r="M49" s="55">
        <v>2021</v>
      </c>
      <c r="N49" s="23">
        <v>2000</v>
      </c>
      <c r="O49" s="46" t="s">
        <v>33</v>
      </c>
      <c r="P49" s="47">
        <v>1</v>
      </c>
      <c r="Q49" s="48">
        <f t="shared" ref="Q49:Q56" si="8">N49*P49</f>
        <v>2000</v>
      </c>
    </row>
    <row r="50" s="1" customFormat="1" ht="15.6" spans="2:17">
      <c r="B50" s="49" t="s">
        <v>47</v>
      </c>
      <c r="C50" s="49"/>
      <c r="D50" s="49"/>
      <c r="E50" s="49"/>
      <c r="F50" s="49"/>
      <c r="G50" s="49"/>
      <c r="H50" s="56">
        <f>SUM(H42:H49)</f>
        <v>12570</v>
      </c>
      <c r="K50" s="45" t="s">
        <v>34</v>
      </c>
      <c r="L50" s="45" t="s">
        <v>35</v>
      </c>
      <c r="M50" s="55"/>
      <c r="N50" s="46">
        <v>200</v>
      </c>
      <c r="O50" s="46" t="s">
        <v>36</v>
      </c>
      <c r="P50" s="47">
        <v>30</v>
      </c>
      <c r="Q50" s="48">
        <f t="shared" si="8"/>
        <v>6000</v>
      </c>
    </row>
    <row r="51" s="1" customFormat="1" ht="15.6" spans="2:17">
      <c r="B51" s="49" t="s">
        <v>57</v>
      </c>
      <c r="C51" s="49"/>
      <c r="D51" s="49"/>
      <c r="E51" s="49"/>
      <c r="F51" s="49"/>
      <c r="G51" s="49"/>
      <c r="H51" s="56">
        <f>SUM(H50)*2</f>
        <v>25140</v>
      </c>
      <c r="K51" s="45" t="s">
        <v>37</v>
      </c>
      <c r="L51" s="45" t="s">
        <v>38</v>
      </c>
      <c r="M51" s="55"/>
      <c r="N51" s="46">
        <v>100</v>
      </c>
      <c r="O51" s="46" t="s">
        <v>36</v>
      </c>
      <c r="P51" s="47">
        <v>30</v>
      </c>
      <c r="Q51" s="48">
        <f t="shared" si="8"/>
        <v>3000</v>
      </c>
    </row>
    <row r="52" s="1" customFormat="1" ht="16.2" spans="2:17">
      <c r="B52" s="43" t="s">
        <v>58</v>
      </c>
      <c r="C52" s="43"/>
      <c r="D52" s="43"/>
      <c r="E52" s="43"/>
      <c r="F52" s="43"/>
      <c r="G52" s="43"/>
      <c r="H52" s="43"/>
      <c r="K52" s="45" t="s">
        <v>39</v>
      </c>
      <c r="L52" s="45" t="s">
        <v>40</v>
      </c>
      <c r="M52" s="55"/>
      <c r="N52" s="23">
        <v>15</v>
      </c>
      <c r="O52" s="46" t="s">
        <v>41</v>
      </c>
      <c r="P52" s="47">
        <v>50</v>
      </c>
      <c r="Q52" s="48">
        <f t="shared" si="8"/>
        <v>750</v>
      </c>
    </row>
    <row r="53" s="1" customFormat="1" ht="15.6" spans="2:17">
      <c r="B53" s="45" t="s">
        <v>31</v>
      </c>
      <c r="C53" s="45" t="s">
        <v>32</v>
      </c>
      <c r="D53" s="55">
        <v>2021</v>
      </c>
      <c r="E53" s="23">
        <v>2000</v>
      </c>
      <c r="F53" s="46" t="s">
        <v>33</v>
      </c>
      <c r="G53" s="47">
        <v>1</v>
      </c>
      <c r="H53" s="48">
        <f t="shared" ref="H53:H60" si="9">E53*G53</f>
        <v>2000</v>
      </c>
      <c r="K53" s="45" t="s">
        <v>42</v>
      </c>
      <c r="L53" s="45" t="s">
        <v>35</v>
      </c>
      <c r="M53" s="55"/>
      <c r="N53" s="23">
        <v>30</v>
      </c>
      <c r="O53" s="46" t="s">
        <v>36</v>
      </c>
      <c r="P53" s="47">
        <v>20</v>
      </c>
      <c r="Q53" s="48">
        <f t="shared" si="8"/>
        <v>600</v>
      </c>
    </row>
    <row r="54" s="1" customFormat="1" ht="15.6" spans="2:17">
      <c r="B54" s="45" t="s">
        <v>34</v>
      </c>
      <c r="C54" s="45" t="s">
        <v>35</v>
      </c>
      <c r="D54" s="55"/>
      <c r="E54" s="46">
        <v>200</v>
      </c>
      <c r="F54" s="46" t="s">
        <v>36</v>
      </c>
      <c r="G54" s="47">
        <v>30</v>
      </c>
      <c r="H54" s="48">
        <f t="shared" si="9"/>
        <v>6000</v>
      </c>
      <c r="K54" s="45" t="s">
        <v>43</v>
      </c>
      <c r="L54" s="45" t="s">
        <v>43</v>
      </c>
      <c r="M54" s="55"/>
      <c r="N54" s="23">
        <v>7</v>
      </c>
      <c r="O54" s="46" t="s">
        <v>41</v>
      </c>
      <c r="P54" s="47">
        <v>20</v>
      </c>
      <c r="Q54" s="48">
        <f t="shared" si="8"/>
        <v>140</v>
      </c>
    </row>
    <row r="55" s="1" customFormat="1" ht="15.6" spans="2:17">
      <c r="B55" s="45" t="s">
        <v>37</v>
      </c>
      <c r="C55" s="45" t="s">
        <v>38</v>
      </c>
      <c r="D55" s="55"/>
      <c r="E55" s="46">
        <v>100</v>
      </c>
      <c r="F55" s="46" t="s">
        <v>36</v>
      </c>
      <c r="G55" s="47">
        <v>30</v>
      </c>
      <c r="H55" s="48">
        <f t="shared" si="9"/>
        <v>3000</v>
      </c>
      <c r="K55" s="45" t="s">
        <v>44</v>
      </c>
      <c r="L55" s="45" t="s">
        <v>44</v>
      </c>
      <c r="M55" s="55"/>
      <c r="N55" s="23">
        <v>10</v>
      </c>
      <c r="O55" s="46" t="s">
        <v>41</v>
      </c>
      <c r="P55" s="47">
        <v>30</v>
      </c>
      <c r="Q55" s="48">
        <f t="shared" si="8"/>
        <v>300</v>
      </c>
    </row>
    <row r="56" s="1" customFormat="1" ht="15.6" spans="2:17">
      <c r="B56" s="45" t="s">
        <v>39</v>
      </c>
      <c r="C56" s="45" t="s">
        <v>40</v>
      </c>
      <c r="D56" s="55"/>
      <c r="E56" s="23">
        <v>15</v>
      </c>
      <c r="F56" s="46" t="s">
        <v>41</v>
      </c>
      <c r="G56" s="47">
        <v>20</v>
      </c>
      <c r="H56" s="48">
        <f t="shared" si="9"/>
        <v>300</v>
      </c>
      <c r="K56" s="45" t="s">
        <v>45</v>
      </c>
      <c r="L56" s="45" t="s">
        <v>46</v>
      </c>
      <c r="M56" s="55"/>
      <c r="N56" s="23">
        <v>500</v>
      </c>
      <c r="O56" s="57" t="s">
        <v>33</v>
      </c>
      <c r="P56" s="47">
        <v>1</v>
      </c>
      <c r="Q56" s="48">
        <f t="shared" si="8"/>
        <v>500</v>
      </c>
    </row>
    <row r="57" s="1" customFormat="1" ht="15.6" spans="2:17">
      <c r="B57" s="45" t="s">
        <v>42</v>
      </c>
      <c r="C57" s="45" t="s">
        <v>35</v>
      </c>
      <c r="D57" s="55"/>
      <c r="E57" s="23">
        <v>30</v>
      </c>
      <c r="F57" s="46" t="s">
        <v>36</v>
      </c>
      <c r="G57" s="47">
        <v>20</v>
      </c>
      <c r="H57" s="48">
        <f t="shared" si="9"/>
        <v>600</v>
      </c>
      <c r="K57" s="49" t="s">
        <v>47</v>
      </c>
      <c r="L57" s="49"/>
      <c r="M57" s="49"/>
      <c r="N57" s="49"/>
      <c r="O57" s="49"/>
      <c r="P57" s="49"/>
      <c r="Q57" s="56">
        <f>SUM(Q49:Q56)</f>
        <v>13290</v>
      </c>
    </row>
    <row r="58" s="1" customFormat="1" ht="16.2" spans="2:17">
      <c r="B58" s="45" t="s">
        <v>43</v>
      </c>
      <c r="C58" s="45" t="s">
        <v>43</v>
      </c>
      <c r="D58" s="55"/>
      <c r="E58" s="23">
        <v>7</v>
      </c>
      <c r="F58" s="46" t="s">
        <v>41</v>
      </c>
      <c r="G58" s="47">
        <v>10</v>
      </c>
      <c r="H58" s="48">
        <f t="shared" si="9"/>
        <v>70</v>
      </c>
      <c r="K58" s="43" t="s">
        <v>59</v>
      </c>
      <c r="L58" s="43"/>
      <c r="M58" s="43"/>
      <c r="N58" s="43"/>
      <c r="O58" s="43"/>
      <c r="P58" s="43"/>
      <c r="Q58" s="43"/>
    </row>
    <row r="59" s="1" customFormat="1" ht="15.6" spans="2:17">
      <c r="B59" s="45" t="s">
        <v>44</v>
      </c>
      <c r="C59" s="45" t="s">
        <v>44</v>
      </c>
      <c r="D59" s="55"/>
      <c r="E59" s="23">
        <v>10</v>
      </c>
      <c r="F59" s="46" t="s">
        <v>41</v>
      </c>
      <c r="G59" s="47">
        <v>10</v>
      </c>
      <c r="H59" s="48">
        <f t="shared" si="9"/>
        <v>100</v>
      </c>
      <c r="K59" s="45" t="s">
        <v>31</v>
      </c>
      <c r="L59" s="45" t="s">
        <v>32</v>
      </c>
      <c r="M59" s="55">
        <v>2021</v>
      </c>
      <c r="N59" s="23">
        <v>2000</v>
      </c>
      <c r="O59" s="46" t="s">
        <v>33</v>
      </c>
      <c r="P59" s="47">
        <v>1</v>
      </c>
      <c r="Q59" s="48">
        <f t="shared" ref="Q59:Q66" si="10">N59*P59</f>
        <v>2000</v>
      </c>
    </row>
    <row r="60" s="1" customFormat="1" ht="15.6" spans="2:17">
      <c r="B60" s="45" t="s">
        <v>45</v>
      </c>
      <c r="C60" s="45" t="s">
        <v>46</v>
      </c>
      <c r="D60" s="55"/>
      <c r="E60" s="23">
        <v>500</v>
      </c>
      <c r="F60" s="57" t="s">
        <v>33</v>
      </c>
      <c r="G60" s="47">
        <v>1</v>
      </c>
      <c r="H60" s="48">
        <f t="shared" si="9"/>
        <v>500</v>
      </c>
      <c r="K60" s="45" t="s">
        <v>34</v>
      </c>
      <c r="L60" s="45" t="s">
        <v>35</v>
      </c>
      <c r="M60" s="55"/>
      <c r="N60" s="46">
        <v>200</v>
      </c>
      <c r="O60" s="46" t="s">
        <v>36</v>
      </c>
      <c r="P60" s="47">
        <v>30</v>
      </c>
      <c r="Q60" s="48">
        <f t="shared" si="10"/>
        <v>6000</v>
      </c>
    </row>
    <row r="61" s="1" customFormat="1" ht="15.6" spans="2:17">
      <c r="B61" s="49" t="s">
        <v>47</v>
      </c>
      <c r="C61" s="49"/>
      <c r="D61" s="49"/>
      <c r="E61" s="49"/>
      <c r="F61" s="49"/>
      <c r="G61" s="49"/>
      <c r="H61" s="56">
        <f>SUM(H53:H60)</f>
        <v>12570</v>
      </c>
      <c r="K61" s="45" t="s">
        <v>37</v>
      </c>
      <c r="L61" s="45" t="s">
        <v>38</v>
      </c>
      <c r="M61" s="55"/>
      <c r="N61" s="46">
        <v>100</v>
      </c>
      <c r="O61" s="46" t="s">
        <v>36</v>
      </c>
      <c r="P61" s="47">
        <v>30</v>
      </c>
      <c r="Q61" s="48">
        <f t="shared" si="10"/>
        <v>3000</v>
      </c>
    </row>
    <row r="62" s="1" customFormat="1" ht="16.2" spans="2:17">
      <c r="B62" s="43" t="s">
        <v>60</v>
      </c>
      <c r="C62" s="43"/>
      <c r="D62" s="43"/>
      <c r="E62" s="43"/>
      <c r="F62" s="43"/>
      <c r="G62" s="43"/>
      <c r="H62" s="43"/>
      <c r="K62" s="45" t="s">
        <v>39</v>
      </c>
      <c r="L62" s="45" t="s">
        <v>40</v>
      </c>
      <c r="M62" s="55"/>
      <c r="N62" s="23">
        <v>15</v>
      </c>
      <c r="O62" s="46" t="s">
        <v>41</v>
      </c>
      <c r="P62" s="47">
        <v>50</v>
      </c>
      <c r="Q62" s="48">
        <f t="shared" si="10"/>
        <v>750</v>
      </c>
    </row>
    <row r="63" s="1" customFormat="1" ht="15.6" spans="2:17">
      <c r="B63" s="45" t="s">
        <v>31</v>
      </c>
      <c r="C63" s="45" t="s">
        <v>32</v>
      </c>
      <c r="D63" s="55">
        <v>2021</v>
      </c>
      <c r="E63" s="23">
        <v>2000</v>
      </c>
      <c r="F63" s="46" t="s">
        <v>33</v>
      </c>
      <c r="G63" s="47">
        <v>1</v>
      </c>
      <c r="H63" s="48">
        <f t="shared" ref="H63:H70" si="11">E63*G63</f>
        <v>2000</v>
      </c>
      <c r="K63" s="45" t="s">
        <v>42</v>
      </c>
      <c r="L63" s="45" t="s">
        <v>35</v>
      </c>
      <c r="M63" s="55"/>
      <c r="N63" s="23">
        <v>30</v>
      </c>
      <c r="O63" s="46" t="s">
        <v>36</v>
      </c>
      <c r="P63" s="47">
        <v>20</v>
      </c>
      <c r="Q63" s="48">
        <f t="shared" si="10"/>
        <v>600</v>
      </c>
    </row>
    <row r="64" s="1" customFormat="1" ht="15.6" spans="2:17">
      <c r="B64" s="45" t="s">
        <v>34</v>
      </c>
      <c r="C64" s="45" t="s">
        <v>35</v>
      </c>
      <c r="D64" s="55"/>
      <c r="E64" s="46">
        <v>200</v>
      </c>
      <c r="F64" s="46" t="s">
        <v>36</v>
      </c>
      <c r="G64" s="47">
        <v>30</v>
      </c>
      <c r="H64" s="48">
        <f t="shared" si="11"/>
        <v>6000</v>
      </c>
      <c r="K64" s="45" t="s">
        <v>43</v>
      </c>
      <c r="L64" s="45" t="s">
        <v>43</v>
      </c>
      <c r="M64" s="55"/>
      <c r="N64" s="23">
        <v>7</v>
      </c>
      <c r="O64" s="46" t="s">
        <v>41</v>
      </c>
      <c r="P64" s="47">
        <v>20</v>
      </c>
      <c r="Q64" s="48">
        <f t="shared" si="10"/>
        <v>140</v>
      </c>
    </row>
    <row r="65" s="1" customFormat="1" ht="15.6" spans="2:17">
      <c r="B65" s="45" t="s">
        <v>37</v>
      </c>
      <c r="C65" s="45" t="s">
        <v>38</v>
      </c>
      <c r="D65" s="55"/>
      <c r="E65" s="46">
        <v>100</v>
      </c>
      <c r="F65" s="46" t="s">
        <v>36</v>
      </c>
      <c r="G65" s="47">
        <v>30</v>
      </c>
      <c r="H65" s="48">
        <f t="shared" si="11"/>
        <v>3000</v>
      </c>
      <c r="K65" s="45" t="s">
        <v>44</v>
      </c>
      <c r="L65" s="45" t="s">
        <v>44</v>
      </c>
      <c r="M65" s="55"/>
      <c r="N65" s="23">
        <v>10</v>
      </c>
      <c r="O65" s="46" t="s">
        <v>41</v>
      </c>
      <c r="P65" s="47">
        <v>30</v>
      </c>
      <c r="Q65" s="48">
        <f t="shared" si="10"/>
        <v>300</v>
      </c>
    </row>
    <row r="66" s="1" customFormat="1" ht="15.6" spans="2:17">
      <c r="B66" s="45" t="s">
        <v>39</v>
      </c>
      <c r="C66" s="45" t="s">
        <v>40</v>
      </c>
      <c r="D66" s="55"/>
      <c r="E66" s="23">
        <v>15</v>
      </c>
      <c r="F66" s="46" t="s">
        <v>41</v>
      </c>
      <c r="G66" s="47">
        <v>20</v>
      </c>
      <c r="H66" s="48">
        <f t="shared" si="11"/>
        <v>300</v>
      </c>
      <c r="K66" s="45" t="s">
        <v>45</v>
      </c>
      <c r="L66" s="45" t="s">
        <v>46</v>
      </c>
      <c r="M66" s="55"/>
      <c r="N66" s="23">
        <v>500</v>
      </c>
      <c r="O66" s="57" t="s">
        <v>33</v>
      </c>
      <c r="P66" s="47">
        <v>1</v>
      </c>
      <c r="Q66" s="48">
        <f t="shared" si="10"/>
        <v>500</v>
      </c>
    </row>
    <row r="67" s="1" customFormat="1" ht="15.6" spans="2:17">
      <c r="B67" s="45" t="s">
        <v>42</v>
      </c>
      <c r="C67" s="45" t="s">
        <v>35</v>
      </c>
      <c r="D67" s="55"/>
      <c r="E67" s="23">
        <v>30</v>
      </c>
      <c r="F67" s="46" t="s">
        <v>36</v>
      </c>
      <c r="G67" s="47">
        <v>20</v>
      </c>
      <c r="H67" s="48">
        <f t="shared" si="11"/>
        <v>600</v>
      </c>
      <c r="K67" s="49" t="s">
        <v>47</v>
      </c>
      <c r="L67" s="49"/>
      <c r="M67" s="49"/>
      <c r="N67" s="49"/>
      <c r="O67" s="49"/>
      <c r="P67" s="49"/>
      <c r="Q67" s="56">
        <f>SUM(Q59:Q66)</f>
        <v>13290</v>
      </c>
    </row>
    <row r="68" s="1" customFormat="1" ht="16.2" spans="2:17">
      <c r="B68" s="45" t="s">
        <v>43</v>
      </c>
      <c r="C68" s="45" t="s">
        <v>43</v>
      </c>
      <c r="D68" s="55"/>
      <c r="E68" s="23">
        <v>7</v>
      </c>
      <c r="F68" s="46" t="s">
        <v>41</v>
      </c>
      <c r="G68" s="47">
        <v>10</v>
      </c>
      <c r="H68" s="48">
        <f t="shared" si="11"/>
        <v>70</v>
      </c>
      <c r="K68" s="43" t="s">
        <v>61</v>
      </c>
      <c r="L68" s="43"/>
      <c r="M68" s="43"/>
      <c r="N68" s="43"/>
      <c r="O68" s="43"/>
      <c r="P68" s="43"/>
      <c r="Q68" s="43"/>
    </row>
    <row r="69" s="1" customFormat="1" ht="15.6" spans="2:17">
      <c r="B69" s="45" t="s">
        <v>44</v>
      </c>
      <c r="C69" s="45" t="s">
        <v>44</v>
      </c>
      <c r="D69" s="55"/>
      <c r="E69" s="23">
        <v>10</v>
      </c>
      <c r="F69" s="46" t="s">
        <v>41</v>
      </c>
      <c r="G69" s="47">
        <v>10</v>
      </c>
      <c r="H69" s="48">
        <f t="shared" si="11"/>
        <v>100</v>
      </c>
      <c r="K69" s="45" t="s">
        <v>31</v>
      </c>
      <c r="L69" s="45" t="s">
        <v>32</v>
      </c>
      <c r="M69" s="55">
        <v>2021</v>
      </c>
      <c r="N69" s="23">
        <v>2000</v>
      </c>
      <c r="O69" s="46" t="s">
        <v>33</v>
      </c>
      <c r="P69" s="47">
        <v>1</v>
      </c>
      <c r="Q69" s="48">
        <f t="shared" ref="Q69:Q76" si="12">N69*P69</f>
        <v>2000</v>
      </c>
    </row>
    <row r="70" s="1" customFormat="1" ht="15.6" spans="2:17">
      <c r="B70" s="45" t="s">
        <v>45</v>
      </c>
      <c r="C70" s="45" t="s">
        <v>46</v>
      </c>
      <c r="D70" s="55"/>
      <c r="E70" s="23">
        <v>500</v>
      </c>
      <c r="F70" s="57" t="s">
        <v>33</v>
      </c>
      <c r="G70" s="47">
        <v>1</v>
      </c>
      <c r="H70" s="48">
        <f t="shared" si="11"/>
        <v>500</v>
      </c>
      <c r="K70" s="45" t="s">
        <v>34</v>
      </c>
      <c r="L70" s="45" t="s">
        <v>35</v>
      </c>
      <c r="M70" s="55"/>
      <c r="N70" s="46">
        <v>200</v>
      </c>
      <c r="O70" s="46" t="s">
        <v>36</v>
      </c>
      <c r="P70" s="47">
        <v>30</v>
      </c>
      <c r="Q70" s="48">
        <f t="shared" si="12"/>
        <v>6000</v>
      </c>
    </row>
    <row r="71" s="1" customFormat="1" ht="15.6" spans="2:17">
      <c r="B71" s="49" t="s">
        <v>47</v>
      </c>
      <c r="C71" s="49"/>
      <c r="D71" s="49"/>
      <c r="E71" s="49"/>
      <c r="F71" s="49"/>
      <c r="G71" s="49"/>
      <c r="H71" s="56">
        <f>SUM(H63:H70)</f>
        <v>12570</v>
      </c>
      <c r="K71" s="45" t="s">
        <v>37</v>
      </c>
      <c r="L71" s="45" t="s">
        <v>38</v>
      </c>
      <c r="M71" s="55"/>
      <c r="N71" s="46">
        <v>100</v>
      </c>
      <c r="O71" s="46" t="s">
        <v>36</v>
      </c>
      <c r="P71" s="47">
        <v>30</v>
      </c>
      <c r="Q71" s="48">
        <f t="shared" si="12"/>
        <v>3000</v>
      </c>
    </row>
    <row r="72" s="1" customFormat="1" ht="15.6" spans="2:17">
      <c r="B72" s="49" t="s">
        <v>57</v>
      </c>
      <c r="C72" s="49"/>
      <c r="D72" s="49"/>
      <c r="E72" s="49"/>
      <c r="F72" s="49"/>
      <c r="G72" s="49"/>
      <c r="H72" s="56">
        <f>SUM(H71)*2</f>
        <v>25140</v>
      </c>
      <c r="K72" s="45" t="s">
        <v>39</v>
      </c>
      <c r="L72" s="45" t="s">
        <v>40</v>
      </c>
      <c r="M72" s="55"/>
      <c r="N72" s="23">
        <v>15</v>
      </c>
      <c r="O72" s="46" t="s">
        <v>41</v>
      </c>
      <c r="P72" s="47">
        <v>50</v>
      </c>
      <c r="Q72" s="48">
        <f t="shared" si="12"/>
        <v>750</v>
      </c>
    </row>
    <row r="73" s="1" customFormat="1" ht="16.2" spans="2:17">
      <c r="B73" s="43" t="s">
        <v>62</v>
      </c>
      <c r="C73" s="43"/>
      <c r="D73" s="43"/>
      <c r="E73" s="43"/>
      <c r="F73" s="43"/>
      <c r="G73" s="43"/>
      <c r="H73" s="43"/>
      <c r="K73" s="45" t="s">
        <v>42</v>
      </c>
      <c r="L73" s="45" t="s">
        <v>35</v>
      </c>
      <c r="M73" s="55"/>
      <c r="N73" s="23">
        <v>30</v>
      </c>
      <c r="O73" s="46" t="s">
        <v>36</v>
      </c>
      <c r="P73" s="47">
        <v>20</v>
      </c>
      <c r="Q73" s="48">
        <f t="shared" si="12"/>
        <v>600</v>
      </c>
    </row>
    <row r="74" s="1" customFormat="1" ht="15.6" spans="2:17">
      <c r="B74" s="45" t="s">
        <v>63</v>
      </c>
      <c r="C74" s="45" t="s">
        <v>35</v>
      </c>
      <c r="D74" s="55">
        <v>2021</v>
      </c>
      <c r="E74" s="23">
        <v>800</v>
      </c>
      <c r="F74" s="46" t="s">
        <v>36</v>
      </c>
      <c r="G74" s="47">
        <v>6</v>
      </c>
      <c r="H74" s="48">
        <f>E74*G74</f>
        <v>4800</v>
      </c>
      <c r="K74" s="45" t="s">
        <v>43</v>
      </c>
      <c r="L74" s="45" t="s">
        <v>43</v>
      </c>
      <c r="M74" s="55"/>
      <c r="N74" s="23">
        <v>7</v>
      </c>
      <c r="O74" s="46" t="s">
        <v>41</v>
      </c>
      <c r="P74" s="47">
        <v>20</v>
      </c>
      <c r="Q74" s="48">
        <f t="shared" si="12"/>
        <v>140</v>
      </c>
    </row>
    <row r="75" s="1" customFormat="1" ht="15.6" spans="2:17">
      <c r="B75" s="49" t="s">
        <v>47</v>
      </c>
      <c r="C75" s="49"/>
      <c r="D75" s="49"/>
      <c r="E75" s="49"/>
      <c r="F75" s="49"/>
      <c r="G75" s="49"/>
      <c r="H75" s="56">
        <f>SUM(H74:H74)</f>
        <v>4800</v>
      </c>
      <c r="K75" s="45" t="s">
        <v>44</v>
      </c>
      <c r="L75" s="45" t="s">
        <v>44</v>
      </c>
      <c r="M75" s="55"/>
      <c r="N75" s="23">
        <v>10</v>
      </c>
      <c r="O75" s="46" t="s">
        <v>41</v>
      </c>
      <c r="P75" s="47">
        <v>30</v>
      </c>
      <c r="Q75" s="48">
        <f t="shared" si="12"/>
        <v>300</v>
      </c>
    </row>
    <row r="76" s="1" customFormat="1" ht="16.2" spans="2:17">
      <c r="B76" s="43" t="s">
        <v>64</v>
      </c>
      <c r="C76" s="43"/>
      <c r="D76" s="43"/>
      <c r="E76" s="43"/>
      <c r="F76" s="43"/>
      <c r="G76" s="43"/>
      <c r="H76" s="43"/>
      <c r="K76" s="45" t="s">
        <v>45</v>
      </c>
      <c r="L76" s="45" t="s">
        <v>46</v>
      </c>
      <c r="M76" s="55"/>
      <c r="N76" s="23">
        <v>500</v>
      </c>
      <c r="O76" s="57" t="s">
        <v>33</v>
      </c>
      <c r="P76" s="47">
        <v>1</v>
      </c>
      <c r="Q76" s="48">
        <f t="shared" si="12"/>
        <v>500</v>
      </c>
    </row>
    <row r="77" s="1" customFormat="1" ht="15.6" spans="2:17">
      <c r="B77" s="45" t="s">
        <v>63</v>
      </c>
      <c r="C77" s="45" t="s">
        <v>35</v>
      </c>
      <c r="D77" s="55">
        <v>2021</v>
      </c>
      <c r="E77" s="23">
        <v>800</v>
      </c>
      <c r="F77" s="46" t="s">
        <v>36</v>
      </c>
      <c r="G77" s="47">
        <v>6</v>
      </c>
      <c r="H77" s="48">
        <f>E77*G77</f>
        <v>4800</v>
      </c>
      <c r="K77" s="49" t="s">
        <v>47</v>
      </c>
      <c r="L77" s="49"/>
      <c r="M77" s="49"/>
      <c r="N77" s="49"/>
      <c r="O77" s="49"/>
      <c r="P77" s="49"/>
      <c r="Q77" s="56">
        <f>SUM(Q69:Q76)</f>
        <v>13290</v>
      </c>
    </row>
    <row r="78" s="1" customFormat="1" ht="16.2" spans="2:17">
      <c r="B78" s="49" t="s">
        <v>47</v>
      </c>
      <c r="C78" s="49"/>
      <c r="D78" s="49"/>
      <c r="E78" s="49"/>
      <c r="F78" s="49"/>
      <c r="G78" s="49"/>
      <c r="H78" s="56">
        <f>SUM(H77:H77)</f>
        <v>4800</v>
      </c>
      <c r="K78" s="43" t="s">
        <v>65</v>
      </c>
      <c r="L78" s="43"/>
      <c r="M78" s="43"/>
      <c r="N78" s="43"/>
      <c r="O78" s="43"/>
      <c r="P78" s="43"/>
      <c r="Q78" s="43"/>
    </row>
    <row r="79" s="1" customFormat="1" ht="16.2" spans="2:17">
      <c r="B79" s="43" t="s">
        <v>66</v>
      </c>
      <c r="C79" s="43"/>
      <c r="D79" s="43"/>
      <c r="E79" s="43"/>
      <c r="F79" s="43"/>
      <c r="G79" s="43"/>
      <c r="H79" s="43"/>
      <c r="K79" s="45" t="s">
        <v>31</v>
      </c>
      <c r="L79" s="45" t="s">
        <v>32</v>
      </c>
      <c r="M79" s="55">
        <v>2021</v>
      </c>
      <c r="N79" s="23">
        <v>2000</v>
      </c>
      <c r="O79" s="46" t="s">
        <v>33</v>
      </c>
      <c r="P79" s="47">
        <v>1</v>
      </c>
      <c r="Q79" s="48">
        <f t="shared" ref="Q79:Q86" si="13">N79*P79</f>
        <v>2000</v>
      </c>
    </row>
    <row r="80" s="1" customFormat="1" ht="15.6" spans="2:17">
      <c r="B80" s="45" t="s">
        <v>63</v>
      </c>
      <c r="C80" s="45" t="s">
        <v>35</v>
      </c>
      <c r="D80" s="55">
        <v>2021</v>
      </c>
      <c r="E80" s="23">
        <v>800</v>
      </c>
      <c r="F80" s="46" t="s">
        <v>36</v>
      </c>
      <c r="G80" s="47">
        <v>4</v>
      </c>
      <c r="H80" s="48">
        <f>E80*G80</f>
        <v>3200</v>
      </c>
      <c r="K80" s="45" t="s">
        <v>34</v>
      </c>
      <c r="L80" s="45" t="s">
        <v>35</v>
      </c>
      <c r="M80" s="55"/>
      <c r="N80" s="46">
        <v>200</v>
      </c>
      <c r="O80" s="46" t="s">
        <v>36</v>
      </c>
      <c r="P80" s="47">
        <v>30</v>
      </c>
      <c r="Q80" s="48">
        <f t="shared" si="13"/>
        <v>6000</v>
      </c>
    </row>
    <row r="81" s="1" customFormat="1" ht="15.6" spans="2:17">
      <c r="B81" s="49" t="s">
        <v>47</v>
      </c>
      <c r="C81" s="49"/>
      <c r="D81" s="49"/>
      <c r="E81" s="49"/>
      <c r="F81" s="49"/>
      <c r="G81" s="49"/>
      <c r="H81" s="56">
        <f>SUM(H80:H80)</f>
        <v>3200</v>
      </c>
      <c r="K81" s="45" t="s">
        <v>37</v>
      </c>
      <c r="L81" s="45" t="s">
        <v>38</v>
      </c>
      <c r="M81" s="55"/>
      <c r="N81" s="46">
        <v>100</v>
      </c>
      <c r="O81" s="46" t="s">
        <v>36</v>
      </c>
      <c r="P81" s="47">
        <v>30</v>
      </c>
      <c r="Q81" s="48">
        <f t="shared" si="13"/>
        <v>3000</v>
      </c>
    </row>
    <row r="82" s="1" customFormat="1" ht="16.2" spans="2:17">
      <c r="B82" s="43" t="s">
        <v>67</v>
      </c>
      <c r="C82" s="43"/>
      <c r="D82" s="43"/>
      <c r="E82" s="43"/>
      <c r="F82" s="43"/>
      <c r="G82" s="43"/>
      <c r="H82" s="43"/>
      <c r="K82" s="45" t="s">
        <v>39</v>
      </c>
      <c r="L82" s="45" t="s">
        <v>40</v>
      </c>
      <c r="M82" s="55"/>
      <c r="N82" s="23">
        <v>15</v>
      </c>
      <c r="O82" s="46" t="s">
        <v>41</v>
      </c>
      <c r="P82" s="47">
        <v>50</v>
      </c>
      <c r="Q82" s="48">
        <f t="shared" si="13"/>
        <v>750</v>
      </c>
    </row>
    <row r="83" s="1" customFormat="1" ht="15.6" spans="2:17">
      <c r="B83" s="45" t="s">
        <v>68</v>
      </c>
      <c r="C83" s="45" t="s">
        <v>69</v>
      </c>
      <c r="D83" s="55">
        <v>2021</v>
      </c>
      <c r="E83" s="23">
        <v>800</v>
      </c>
      <c r="F83" s="46" t="s">
        <v>36</v>
      </c>
      <c r="G83" s="47">
        <v>2</v>
      </c>
      <c r="H83" s="48">
        <f>E83*G83</f>
        <v>1600</v>
      </c>
      <c r="K83" s="45" t="s">
        <v>42</v>
      </c>
      <c r="L83" s="45" t="s">
        <v>35</v>
      </c>
      <c r="M83" s="55"/>
      <c r="N83" s="23">
        <v>30</v>
      </c>
      <c r="O83" s="46" t="s">
        <v>36</v>
      </c>
      <c r="P83" s="47">
        <v>20</v>
      </c>
      <c r="Q83" s="48">
        <f t="shared" si="13"/>
        <v>600</v>
      </c>
    </row>
    <row r="84" s="1" customFormat="1" ht="15.6" spans="2:17">
      <c r="B84" s="49" t="s">
        <v>47</v>
      </c>
      <c r="C84" s="49"/>
      <c r="D84" s="49"/>
      <c r="E84" s="49"/>
      <c r="F84" s="49"/>
      <c r="G84" s="49"/>
      <c r="H84" s="56">
        <f>SUM(H83:H83)</f>
        <v>1600</v>
      </c>
      <c r="K84" s="45" t="s">
        <v>43</v>
      </c>
      <c r="L84" s="45" t="s">
        <v>43</v>
      </c>
      <c r="M84" s="55"/>
      <c r="N84" s="23">
        <v>7</v>
      </c>
      <c r="O84" s="46" t="s">
        <v>41</v>
      </c>
      <c r="P84" s="47">
        <v>20</v>
      </c>
      <c r="Q84" s="48">
        <f t="shared" si="13"/>
        <v>140</v>
      </c>
    </row>
    <row r="85" s="1" customFormat="1" ht="16.2" spans="2:17">
      <c r="B85" s="43" t="s">
        <v>70</v>
      </c>
      <c r="C85" s="43"/>
      <c r="D85" s="43"/>
      <c r="E85" s="43"/>
      <c r="F85" s="43"/>
      <c r="G85" s="43"/>
      <c r="H85" s="43"/>
      <c r="K85" s="45" t="s">
        <v>44</v>
      </c>
      <c r="L85" s="45" t="s">
        <v>44</v>
      </c>
      <c r="M85" s="55"/>
      <c r="N85" s="23">
        <v>10</v>
      </c>
      <c r="O85" s="46" t="s">
        <v>41</v>
      </c>
      <c r="P85" s="47">
        <v>30</v>
      </c>
      <c r="Q85" s="48">
        <f t="shared" si="13"/>
        <v>300</v>
      </c>
    </row>
    <row r="86" s="1" customFormat="1" ht="15.6" spans="2:17">
      <c r="B86" s="45" t="s">
        <v>68</v>
      </c>
      <c r="C86" s="45" t="s">
        <v>69</v>
      </c>
      <c r="D86" s="55">
        <v>2021</v>
      </c>
      <c r="E86" s="23">
        <v>800</v>
      </c>
      <c r="F86" s="46" t="s">
        <v>36</v>
      </c>
      <c r="G86" s="47">
        <v>3</v>
      </c>
      <c r="H86" s="48">
        <f>E86*G86</f>
        <v>2400</v>
      </c>
      <c r="K86" s="45" t="s">
        <v>45</v>
      </c>
      <c r="L86" s="45" t="s">
        <v>46</v>
      </c>
      <c r="M86" s="55"/>
      <c r="N86" s="23">
        <v>500</v>
      </c>
      <c r="O86" s="57" t="s">
        <v>33</v>
      </c>
      <c r="P86" s="47">
        <v>1</v>
      </c>
      <c r="Q86" s="48">
        <f t="shared" si="13"/>
        <v>500</v>
      </c>
    </row>
    <row r="87" s="1" customFormat="1" ht="15.6" spans="2:17">
      <c r="B87" s="49" t="s">
        <v>47</v>
      </c>
      <c r="C87" s="49"/>
      <c r="D87" s="49"/>
      <c r="E87" s="49"/>
      <c r="F87" s="49"/>
      <c r="G87" s="49"/>
      <c r="H87" s="56">
        <f>SUM(H86:H86)</f>
        <v>2400</v>
      </c>
      <c r="K87" s="49" t="s">
        <v>47</v>
      </c>
      <c r="L87" s="49"/>
      <c r="M87" s="49"/>
      <c r="N87" s="49"/>
      <c r="O87" s="49"/>
      <c r="P87" s="49"/>
      <c r="Q87" s="56">
        <f>SUM(Q79:Q86)</f>
        <v>13290</v>
      </c>
    </row>
    <row r="88" s="1" customFormat="1" ht="16.2" spans="2:17">
      <c r="B88" s="49" t="s">
        <v>71</v>
      </c>
      <c r="C88" s="49"/>
      <c r="D88" s="49"/>
      <c r="E88" s="49"/>
      <c r="F88" s="49"/>
      <c r="G88" s="49"/>
      <c r="H88" s="56">
        <f>SUM(H87)*8</f>
        <v>19200</v>
      </c>
      <c r="K88" s="43" t="s">
        <v>72</v>
      </c>
      <c r="L88" s="43"/>
      <c r="M88" s="43"/>
      <c r="N88" s="43"/>
      <c r="O88" s="43"/>
      <c r="P88" s="43"/>
      <c r="Q88" s="43"/>
    </row>
    <row r="89" s="1" customFormat="1" ht="16.2" spans="2:17">
      <c r="B89" s="43" t="s">
        <v>73</v>
      </c>
      <c r="C89" s="43"/>
      <c r="D89" s="43"/>
      <c r="E89" s="43"/>
      <c r="F89" s="43"/>
      <c r="G89" s="43"/>
      <c r="H89" s="43"/>
      <c r="K89" s="45" t="s">
        <v>31</v>
      </c>
      <c r="L89" s="45" t="s">
        <v>32</v>
      </c>
      <c r="M89" s="55">
        <v>2021</v>
      </c>
      <c r="N89" s="23">
        <v>2000</v>
      </c>
      <c r="O89" s="46" t="s">
        <v>33</v>
      </c>
      <c r="P89" s="47">
        <v>1</v>
      </c>
      <c r="Q89" s="48">
        <f t="shared" ref="Q89:Q96" si="14">N89*P89</f>
        <v>2000</v>
      </c>
    </row>
    <row r="90" s="1" customFormat="1" ht="15.6" spans="2:17">
      <c r="B90" s="45" t="s">
        <v>68</v>
      </c>
      <c r="C90" s="45" t="s">
        <v>69</v>
      </c>
      <c r="D90" s="55">
        <v>2021</v>
      </c>
      <c r="E90" s="23">
        <v>800</v>
      </c>
      <c r="F90" s="46" t="s">
        <v>36</v>
      </c>
      <c r="G90" s="47">
        <v>3</v>
      </c>
      <c r="H90" s="48">
        <f>E90*G90</f>
        <v>2400</v>
      </c>
      <c r="K90" s="45" t="s">
        <v>34</v>
      </c>
      <c r="L90" s="45" t="s">
        <v>35</v>
      </c>
      <c r="M90" s="55"/>
      <c r="N90" s="46">
        <v>200</v>
      </c>
      <c r="O90" s="46" t="s">
        <v>36</v>
      </c>
      <c r="P90" s="47">
        <v>30</v>
      </c>
      <c r="Q90" s="48">
        <f t="shared" si="14"/>
        <v>6000</v>
      </c>
    </row>
    <row r="91" s="1" customFormat="1" ht="15.6" spans="2:17">
      <c r="B91" s="49" t="s">
        <v>47</v>
      </c>
      <c r="C91" s="49"/>
      <c r="D91" s="49"/>
      <c r="E91" s="49"/>
      <c r="F91" s="49"/>
      <c r="G91" s="49"/>
      <c r="H91" s="56">
        <f>SUM(H90:H90)</f>
        <v>2400</v>
      </c>
      <c r="K91" s="45" t="s">
        <v>37</v>
      </c>
      <c r="L91" s="45" t="s">
        <v>38</v>
      </c>
      <c r="M91" s="55"/>
      <c r="N91" s="46">
        <v>100</v>
      </c>
      <c r="O91" s="46" t="s">
        <v>36</v>
      </c>
      <c r="P91" s="47">
        <v>30</v>
      </c>
      <c r="Q91" s="48">
        <f t="shared" si="14"/>
        <v>3000</v>
      </c>
    </row>
    <row r="92" s="1" customFormat="1" ht="15.6" spans="2:17">
      <c r="B92" s="49" t="s">
        <v>74</v>
      </c>
      <c r="C92" s="49"/>
      <c r="D92" s="49"/>
      <c r="E92" s="49"/>
      <c r="F92" s="49"/>
      <c r="G92" s="49"/>
      <c r="H92" s="56">
        <f>SUM(H91)*12</f>
        <v>28800</v>
      </c>
      <c r="K92" s="45" t="s">
        <v>39</v>
      </c>
      <c r="L92" s="45" t="s">
        <v>40</v>
      </c>
      <c r="M92" s="55"/>
      <c r="N92" s="23">
        <v>15</v>
      </c>
      <c r="O92" s="46" t="s">
        <v>41</v>
      </c>
      <c r="P92" s="47">
        <v>50</v>
      </c>
      <c r="Q92" s="48">
        <f t="shared" si="14"/>
        <v>750</v>
      </c>
    </row>
    <row r="93" s="1" customFormat="1" ht="16.2" spans="2:17">
      <c r="B93" s="43" t="s">
        <v>75</v>
      </c>
      <c r="C93" s="43"/>
      <c r="D93" s="43"/>
      <c r="E93" s="43"/>
      <c r="F93" s="43"/>
      <c r="G93" s="43"/>
      <c r="H93" s="43"/>
      <c r="K93" s="45" t="s">
        <v>42</v>
      </c>
      <c r="L93" s="45" t="s">
        <v>35</v>
      </c>
      <c r="M93" s="55"/>
      <c r="N93" s="23">
        <v>30</v>
      </c>
      <c r="O93" s="46" t="s">
        <v>36</v>
      </c>
      <c r="P93" s="47">
        <v>20</v>
      </c>
      <c r="Q93" s="48">
        <f t="shared" si="14"/>
        <v>600</v>
      </c>
    </row>
    <row r="94" s="1" customFormat="1" ht="30" spans="2:17">
      <c r="B94" s="45" t="s">
        <v>68</v>
      </c>
      <c r="C94" s="45" t="s">
        <v>69</v>
      </c>
      <c r="D94" s="55">
        <v>2021</v>
      </c>
      <c r="E94" s="23">
        <v>800</v>
      </c>
      <c r="F94" s="46" t="s">
        <v>36</v>
      </c>
      <c r="G94" s="47">
        <v>3</v>
      </c>
      <c r="H94" s="48">
        <f>E94*G94</f>
        <v>2400</v>
      </c>
      <c r="K94" s="45" t="s">
        <v>43</v>
      </c>
      <c r="L94" s="45" t="s">
        <v>43</v>
      </c>
      <c r="M94" s="55"/>
      <c r="N94" s="23">
        <v>7</v>
      </c>
      <c r="O94" s="46" t="s">
        <v>41</v>
      </c>
      <c r="P94" s="47">
        <v>20</v>
      </c>
      <c r="Q94" s="48">
        <f t="shared" si="14"/>
        <v>140</v>
      </c>
    </row>
    <row r="95" s="1" customFormat="1" ht="15.6" spans="2:17">
      <c r="B95" s="49" t="s">
        <v>47</v>
      </c>
      <c r="C95" s="49"/>
      <c r="D95" s="49"/>
      <c r="E95" s="49"/>
      <c r="F95" s="49"/>
      <c r="G95" s="49"/>
      <c r="H95" s="56">
        <f>SUM(H94:H94)</f>
        <v>2400</v>
      </c>
      <c r="K95" s="45" t="s">
        <v>44</v>
      </c>
      <c r="L95" s="45" t="s">
        <v>44</v>
      </c>
      <c r="M95" s="55"/>
      <c r="N95" s="23">
        <v>10</v>
      </c>
      <c r="O95" s="46" t="s">
        <v>41</v>
      </c>
      <c r="P95" s="47">
        <v>30</v>
      </c>
      <c r="Q95" s="48">
        <f t="shared" si="14"/>
        <v>300</v>
      </c>
    </row>
    <row r="96" s="1" customFormat="1" ht="15.6" spans="2:17">
      <c r="B96" s="49" t="s">
        <v>76</v>
      </c>
      <c r="C96" s="49"/>
      <c r="D96" s="49"/>
      <c r="E96" s="49"/>
      <c r="F96" s="49"/>
      <c r="G96" s="49"/>
      <c r="H96" s="56">
        <f>SUM(H95)*10</f>
        <v>24000</v>
      </c>
      <c r="K96" s="45" t="s">
        <v>45</v>
      </c>
      <c r="L96" s="45" t="s">
        <v>46</v>
      </c>
      <c r="M96" s="55"/>
      <c r="N96" s="23">
        <v>500</v>
      </c>
      <c r="O96" s="57" t="s">
        <v>33</v>
      </c>
      <c r="P96" s="47">
        <v>1</v>
      </c>
      <c r="Q96" s="48">
        <f t="shared" si="14"/>
        <v>500</v>
      </c>
    </row>
    <row r="97" s="1" customFormat="1" ht="16.2" spans="2:17">
      <c r="B97" s="43" t="s">
        <v>77</v>
      </c>
      <c r="C97" s="43"/>
      <c r="D97" s="43"/>
      <c r="E97" s="43"/>
      <c r="F97" s="43"/>
      <c r="G97" s="43"/>
      <c r="H97" s="43"/>
      <c r="K97" s="49" t="s">
        <v>47</v>
      </c>
      <c r="L97" s="49"/>
      <c r="M97" s="49"/>
      <c r="N97" s="49"/>
      <c r="O97" s="49"/>
      <c r="P97" s="49"/>
      <c r="Q97" s="56">
        <f>SUM(Q89:Q96)</f>
        <v>13290</v>
      </c>
    </row>
    <row r="98" s="1" customFormat="1" ht="16.2" spans="2:17">
      <c r="B98" s="45" t="s">
        <v>68</v>
      </c>
      <c r="C98" s="45" t="s">
        <v>69</v>
      </c>
      <c r="D98" s="55">
        <v>2021</v>
      </c>
      <c r="E98" s="23">
        <v>800</v>
      </c>
      <c r="F98" s="46" t="s">
        <v>36</v>
      </c>
      <c r="G98" s="47">
        <v>3</v>
      </c>
      <c r="H98" s="48">
        <f>E98*G98</f>
        <v>2400</v>
      </c>
      <c r="K98" s="43" t="s">
        <v>78</v>
      </c>
      <c r="L98" s="43"/>
      <c r="M98" s="43"/>
      <c r="N98" s="43"/>
      <c r="O98" s="43"/>
      <c r="P98" s="43"/>
      <c r="Q98" s="43"/>
    </row>
    <row r="99" s="1" customFormat="1" ht="15.6" spans="2:17">
      <c r="B99" s="49" t="s">
        <v>47</v>
      </c>
      <c r="C99" s="49"/>
      <c r="D99" s="49"/>
      <c r="E99" s="49"/>
      <c r="F99" s="49"/>
      <c r="G99" s="49"/>
      <c r="H99" s="56">
        <f>SUM(H98:H98)</f>
        <v>2400</v>
      </c>
      <c r="K99" s="45" t="s">
        <v>31</v>
      </c>
      <c r="L99" s="45" t="s">
        <v>32</v>
      </c>
      <c r="M99" s="55">
        <v>2021</v>
      </c>
      <c r="N99" s="23">
        <v>2000</v>
      </c>
      <c r="O99" s="46" t="s">
        <v>33</v>
      </c>
      <c r="P99" s="47">
        <v>1</v>
      </c>
      <c r="Q99" s="48">
        <f t="shared" ref="Q99:Q106" si="15">N99*P99</f>
        <v>2000</v>
      </c>
    </row>
    <row r="100" s="1" customFormat="1" ht="15.6" spans="2:17">
      <c r="B100" s="49" t="s">
        <v>79</v>
      </c>
      <c r="C100" s="49"/>
      <c r="D100" s="49"/>
      <c r="E100" s="49"/>
      <c r="F100" s="49"/>
      <c r="G100" s="49"/>
      <c r="H100" s="56">
        <f>SUM(H99)*6</f>
        <v>14400</v>
      </c>
      <c r="K100" s="45" t="s">
        <v>34</v>
      </c>
      <c r="L100" s="45" t="s">
        <v>35</v>
      </c>
      <c r="M100" s="55"/>
      <c r="N100" s="46">
        <v>200</v>
      </c>
      <c r="O100" s="46" t="s">
        <v>36</v>
      </c>
      <c r="P100" s="47">
        <v>30</v>
      </c>
      <c r="Q100" s="48">
        <f t="shared" si="15"/>
        <v>6000</v>
      </c>
    </row>
    <row r="101" s="1" customFormat="1" ht="16.2" spans="2:17">
      <c r="B101" s="43" t="s">
        <v>80</v>
      </c>
      <c r="C101" s="43"/>
      <c r="D101" s="43"/>
      <c r="E101" s="43"/>
      <c r="F101" s="43"/>
      <c r="G101" s="43"/>
      <c r="H101" s="43"/>
      <c r="K101" s="45" t="s">
        <v>37</v>
      </c>
      <c r="L101" s="45" t="s">
        <v>38</v>
      </c>
      <c r="M101" s="55"/>
      <c r="N101" s="46">
        <v>100</v>
      </c>
      <c r="O101" s="46" t="s">
        <v>36</v>
      </c>
      <c r="P101" s="47">
        <v>30</v>
      </c>
      <c r="Q101" s="48">
        <f t="shared" si="15"/>
        <v>3000</v>
      </c>
    </row>
    <row r="102" s="1" customFormat="1" ht="15.6" spans="2:17">
      <c r="B102" s="45" t="s">
        <v>68</v>
      </c>
      <c r="C102" s="45" t="s">
        <v>69</v>
      </c>
      <c r="D102" s="55">
        <v>2021</v>
      </c>
      <c r="E102" s="23">
        <v>800</v>
      </c>
      <c r="F102" s="46" t="s">
        <v>36</v>
      </c>
      <c r="G102" s="47">
        <v>3</v>
      </c>
      <c r="H102" s="48">
        <f>E102*G102</f>
        <v>2400</v>
      </c>
      <c r="K102" s="45" t="s">
        <v>39</v>
      </c>
      <c r="L102" s="45" t="s">
        <v>40</v>
      </c>
      <c r="M102" s="55"/>
      <c r="N102" s="23">
        <v>15</v>
      </c>
      <c r="O102" s="46" t="s">
        <v>41</v>
      </c>
      <c r="P102" s="47">
        <v>50</v>
      </c>
      <c r="Q102" s="48">
        <f t="shared" si="15"/>
        <v>750</v>
      </c>
    </row>
    <row r="103" s="1" customFormat="1" ht="15.6" spans="2:17">
      <c r="B103" s="49" t="s">
        <v>47</v>
      </c>
      <c r="C103" s="49"/>
      <c r="D103" s="49"/>
      <c r="E103" s="49"/>
      <c r="F103" s="49"/>
      <c r="G103" s="49"/>
      <c r="H103" s="56">
        <f>SUM(H102:H102)</f>
        <v>2400</v>
      </c>
      <c r="K103" s="45" t="s">
        <v>42</v>
      </c>
      <c r="L103" s="45" t="s">
        <v>35</v>
      </c>
      <c r="M103" s="55"/>
      <c r="N103" s="23">
        <v>30</v>
      </c>
      <c r="O103" s="46" t="s">
        <v>36</v>
      </c>
      <c r="P103" s="47">
        <v>20</v>
      </c>
      <c r="Q103" s="48">
        <f t="shared" si="15"/>
        <v>600</v>
      </c>
    </row>
    <row r="104" s="1" customFormat="1" ht="15.6" spans="2:17">
      <c r="B104" s="49" t="s">
        <v>81</v>
      </c>
      <c r="C104" s="49"/>
      <c r="D104" s="49"/>
      <c r="E104" s="49"/>
      <c r="F104" s="49"/>
      <c r="G104" s="49"/>
      <c r="H104" s="56">
        <f>SUM(H103)*4</f>
        <v>9600</v>
      </c>
      <c r="K104" s="45" t="s">
        <v>43</v>
      </c>
      <c r="L104" s="45" t="s">
        <v>43</v>
      </c>
      <c r="M104" s="55"/>
      <c r="N104" s="23">
        <v>7</v>
      </c>
      <c r="O104" s="46" t="s">
        <v>41</v>
      </c>
      <c r="P104" s="47">
        <v>20</v>
      </c>
      <c r="Q104" s="48">
        <f t="shared" si="15"/>
        <v>140</v>
      </c>
    </row>
    <row r="105" s="1" customFormat="1" ht="16.2" spans="2:17">
      <c r="B105" s="43" t="s">
        <v>82</v>
      </c>
      <c r="C105" s="43"/>
      <c r="D105" s="43"/>
      <c r="E105" s="43"/>
      <c r="F105" s="43"/>
      <c r="G105" s="43"/>
      <c r="H105" s="43"/>
      <c r="K105" s="45" t="s">
        <v>44</v>
      </c>
      <c r="L105" s="45" t="s">
        <v>44</v>
      </c>
      <c r="M105" s="55"/>
      <c r="N105" s="23">
        <v>10</v>
      </c>
      <c r="O105" s="46" t="s">
        <v>41</v>
      </c>
      <c r="P105" s="47">
        <v>30</v>
      </c>
      <c r="Q105" s="48">
        <f t="shared" si="15"/>
        <v>300</v>
      </c>
    </row>
    <row r="106" s="1" customFormat="1" ht="15.6" spans="2:17">
      <c r="B106" s="45" t="s">
        <v>68</v>
      </c>
      <c r="C106" s="45" t="s">
        <v>69</v>
      </c>
      <c r="D106" s="55">
        <v>2021</v>
      </c>
      <c r="E106" s="23">
        <v>800</v>
      </c>
      <c r="F106" s="46" t="s">
        <v>36</v>
      </c>
      <c r="G106" s="47">
        <v>3</v>
      </c>
      <c r="H106" s="48">
        <f>E106*G106</f>
        <v>2400</v>
      </c>
      <c r="K106" s="45" t="s">
        <v>45</v>
      </c>
      <c r="L106" s="45" t="s">
        <v>46</v>
      </c>
      <c r="M106" s="55"/>
      <c r="N106" s="23">
        <v>500</v>
      </c>
      <c r="O106" s="57" t="s">
        <v>33</v>
      </c>
      <c r="P106" s="47">
        <v>1</v>
      </c>
      <c r="Q106" s="48">
        <f t="shared" si="15"/>
        <v>500</v>
      </c>
    </row>
    <row r="107" s="1" customFormat="1" ht="15.6" spans="2:17">
      <c r="B107" s="49" t="s">
        <v>47</v>
      </c>
      <c r="C107" s="49"/>
      <c r="D107" s="49"/>
      <c r="E107" s="49"/>
      <c r="F107" s="49"/>
      <c r="G107" s="49"/>
      <c r="H107" s="56">
        <f>SUM(H106:H106)</f>
        <v>2400</v>
      </c>
      <c r="K107" s="49" t="s">
        <v>47</v>
      </c>
      <c r="L107" s="49"/>
      <c r="M107" s="49"/>
      <c r="N107" s="49"/>
      <c r="O107" s="49"/>
      <c r="P107" s="49"/>
      <c r="Q107" s="56">
        <f>SUM(Q99:Q106)</f>
        <v>13290</v>
      </c>
    </row>
    <row r="108" s="1" customFormat="1" ht="15.6" spans="2:17">
      <c r="B108" s="49" t="s">
        <v>79</v>
      </c>
      <c r="C108" s="49"/>
      <c r="D108" s="49"/>
      <c r="E108" s="49"/>
      <c r="F108" s="49"/>
      <c r="G108" s="49"/>
      <c r="H108" s="56">
        <f>SUM(H107)*6</f>
        <v>14400</v>
      </c>
      <c r="K108" s="52" t="s">
        <v>12</v>
      </c>
      <c r="L108" s="52"/>
      <c r="M108" s="52"/>
      <c r="N108" s="52"/>
      <c r="O108" s="52"/>
      <c r="P108" s="52"/>
      <c r="Q108" s="54">
        <f>Q107+Q97+Q87+Q77+Q67+Q57+Q47+Q37+Q27+Q17</f>
        <v>132900</v>
      </c>
    </row>
    <row r="109" s="1" customFormat="1" ht="15.6" spans="2:8">
      <c r="B109" s="52" t="s">
        <v>12</v>
      </c>
      <c r="C109" s="52"/>
      <c r="D109" s="52"/>
      <c r="E109" s="52"/>
      <c r="F109" s="52"/>
      <c r="G109" s="52"/>
      <c r="H109" s="54">
        <f>H18+H29+H40+H51+H61+H72+H75+H78+H81+H84+H88+H92+H96+H100+H104+H108</f>
        <v>313350</v>
      </c>
    </row>
    <row r="113" ht="15.6" spans="2:5">
      <c r="B113" s="34"/>
      <c r="C113" s="35"/>
      <c r="D113" s="35"/>
      <c r="E113" s="36"/>
    </row>
    <row r="114" ht="15.6" spans="2:5">
      <c r="B114" s="7"/>
      <c r="C114" s="37"/>
      <c r="D114" s="37"/>
      <c r="E114" s="38"/>
    </row>
    <row r="115" ht="15.6" spans="2:5">
      <c r="B115" s="7"/>
      <c r="C115" s="37"/>
      <c r="D115" s="37"/>
      <c r="E115" s="38"/>
    </row>
    <row r="116" ht="15.6" spans="2:5">
      <c r="B116" s="7"/>
      <c r="C116" s="37"/>
      <c r="D116" s="37"/>
      <c r="E116" s="38"/>
    </row>
    <row r="117" ht="15.6" spans="2:5">
      <c r="B117" s="7"/>
      <c r="C117" s="37"/>
      <c r="D117" s="37"/>
      <c r="E117" s="38"/>
    </row>
    <row r="118" ht="15.6" spans="2:5">
      <c r="B118" s="7"/>
      <c r="C118" s="39"/>
      <c r="D118" s="39"/>
      <c r="E118" s="38"/>
    </row>
  </sheetData>
  <mergeCells count="83">
    <mergeCell ref="B1:C1"/>
    <mergeCell ref="K1:L1"/>
    <mergeCell ref="B8:H8"/>
    <mergeCell ref="K8:Q8"/>
    <mergeCell ref="B17:G17"/>
    <mergeCell ref="K17:P17"/>
    <mergeCell ref="B18:G18"/>
    <mergeCell ref="K18:Q18"/>
    <mergeCell ref="B19:H19"/>
    <mergeCell ref="K27:P27"/>
    <mergeCell ref="B28:G28"/>
    <mergeCell ref="K28:Q28"/>
    <mergeCell ref="B29:G29"/>
    <mergeCell ref="B30:H30"/>
    <mergeCell ref="K37:P37"/>
    <mergeCell ref="K38:Q38"/>
    <mergeCell ref="B39:G39"/>
    <mergeCell ref="B40:G40"/>
    <mergeCell ref="B41:H41"/>
    <mergeCell ref="K47:P47"/>
    <mergeCell ref="K48:Q48"/>
    <mergeCell ref="B50:G50"/>
    <mergeCell ref="B51:G51"/>
    <mergeCell ref="B52:H52"/>
    <mergeCell ref="K57:P57"/>
    <mergeCell ref="K58:Q58"/>
    <mergeCell ref="B61:G61"/>
    <mergeCell ref="B62:H62"/>
    <mergeCell ref="K67:P67"/>
    <mergeCell ref="K68:Q68"/>
    <mergeCell ref="B71:G71"/>
    <mergeCell ref="B72:G72"/>
    <mergeCell ref="B73:H73"/>
    <mergeCell ref="B75:G75"/>
    <mergeCell ref="B76:H76"/>
    <mergeCell ref="K77:P77"/>
    <mergeCell ref="B78:G78"/>
    <mergeCell ref="K78:Q78"/>
    <mergeCell ref="B79:H79"/>
    <mergeCell ref="B81:G81"/>
    <mergeCell ref="B82:H82"/>
    <mergeCell ref="B84:G84"/>
    <mergeCell ref="B85:H85"/>
    <mergeCell ref="B87:G87"/>
    <mergeCell ref="K87:P87"/>
    <mergeCell ref="B88:G88"/>
    <mergeCell ref="K88:Q88"/>
    <mergeCell ref="B89:H89"/>
    <mergeCell ref="B91:G91"/>
    <mergeCell ref="B92:G92"/>
    <mergeCell ref="B93:H93"/>
    <mergeCell ref="B95:G95"/>
    <mergeCell ref="B96:G96"/>
    <mergeCell ref="B97:H97"/>
    <mergeCell ref="K97:P97"/>
    <mergeCell ref="K98:Q98"/>
    <mergeCell ref="B99:G99"/>
    <mergeCell ref="B100:G100"/>
    <mergeCell ref="B101:H101"/>
    <mergeCell ref="B103:G103"/>
    <mergeCell ref="B104:G104"/>
    <mergeCell ref="B105:H105"/>
    <mergeCell ref="B107:G107"/>
    <mergeCell ref="K107:P107"/>
    <mergeCell ref="B108:G108"/>
    <mergeCell ref="K108:P108"/>
    <mergeCell ref="B109:G109"/>
    <mergeCell ref="D9:D16"/>
    <mergeCell ref="D20:D27"/>
    <mergeCell ref="D31:D38"/>
    <mergeCell ref="D42:D49"/>
    <mergeCell ref="D53:D60"/>
    <mergeCell ref="D63:D70"/>
    <mergeCell ref="M9:M16"/>
    <mergeCell ref="M19:M26"/>
    <mergeCell ref="M29:M36"/>
    <mergeCell ref="M39:M46"/>
    <mergeCell ref="M49:M56"/>
    <mergeCell ref="M59:M66"/>
    <mergeCell ref="M69:M76"/>
    <mergeCell ref="M79:M86"/>
    <mergeCell ref="M89:M96"/>
    <mergeCell ref="M99:M106"/>
  </mergeCells>
  <pageMargins left="0.75" right="0.75" top="1" bottom="1" header="0.3" footer="0.3"/>
  <pageSetup paperSize="9" scale="5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0"/>
  <sheetViews>
    <sheetView zoomScale="80" zoomScaleNormal="80" workbookViewId="0">
      <selection activeCell="B1" sqref="B1:C1"/>
    </sheetView>
  </sheetViews>
  <sheetFormatPr defaultColWidth="8.8" defaultRowHeight="15.6" outlineLevelCol="7"/>
  <cols>
    <col min="2" max="2" width="33" customWidth="1"/>
    <col min="3" max="3" width="28.4" customWidth="1"/>
    <col min="4" max="4" width="20.625" customWidth="1"/>
    <col min="5" max="6" width="10.3" customWidth="1"/>
    <col min="7" max="7" width="9.3" customWidth="1"/>
    <col min="8" max="8" width="11.2" customWidth="1"/>
  </cols>
  <sheetData>
    <row r="1" ht="39.6" spans="2:8">
      <c r="B1" s="4" t="s">
        <v>0</v>
      </c>
      <c r="C1" s="4"/>
      <c r="D1" s="5"/>
      <c r="E1" s="4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pans="2:8">
      <c r="B4" s="11" t="s">
        <v>6</v>
      </c>
      <c r="C4" s="7" t="s">
        <v>7</v>
      </c>
      <c r="D4" s="11"/>
      <c r="E4" s="40"/>
      <c r="F4" s="11"/>
      <c r="G4" s="11"/>
      <c r="H4" s="11"/>
    </row>
    <row r="5" spans="2:8">
      <c r="B5" s="11" t="s">
        <v>8</v>
      </c>
      <c r="C5" s="7"/>
      <c r="D5" s="11"/>
      <c r="E5" s="40"/>
      <c r="F5" s="11"/>
      <c r="G5" s="11"/>
      <c r="H5" s="11"/>
    </row>
    <row r="6" spans="2:8">
      <c r="B6" s="12"/>
      <c r="C6" s="7"/>
      <c r="D6" s="12"/>
      <c r="E6" s="40"/>
      <c r="F6" s="12"/>
      <c r="G6" s="12"/>
      <c r="H6" s="12"/>
    </row>
    <row r="7" ht="32.4" spans="2:8">
      <c r="B7" s="41" t="s">
        <v>9</v>
      </c>
      <c r="C7" s="42" t="s">
        <v>23</v>
      </c>
      <c r="D7" s="42" t="s">
        <v>24</v>
      </c>
      <c r="E7" s="41" t="s">
        <v>25</v>
      </c>
      <c r="F7" s="41" t="s">
        <v>26</v>
      </c>
      <c r="G7" s="41" t="s">
        <v>27</v>
      </c>
      <c r="H7" s="41" t="s">
        <v>28</v>
      </c>
    </row>
    <row r="8" ht="16.2" spans="2:8">
      <c r="B8" s="43" t="s">
        <v>83</v>
      </c>
      <c r="C8" s="43"/>
      <c r="D8" s="43"/>
      <c r="E8" s="44"/>
      <c r="F8" s="43"/>
      <c r="G8" s="43"/>
      <c r="H8" s="43"/>
    </row>
    <row r="9" spans="2:8">
      <c r="B9" s="45" t="s">
        <v>84</v>
      </c>
      <c r="C9" s="45" t="s">
        <v>85</v>
      </c>
      <c r="D9" s="22">
        <v>2021</v>
      </c>
      <c r="E9" s="23">
        <v>630</v>
      </c>
      <c r="F9" s="46" t="s">
        <v>36</v>
      </c>
      <c r="G9" s="47">
        <v>6</v>
      </c>
      <c r="H9" s="48">
        <f>E9*G9</f>
        <v>3780</v>
      </c>
    </row>
    <row r="10" spans="2:8">
      <c r="B10" s="49" t="s">
        <v>47</v>
      </c>
      <c r="C10" s="49"/>
      <c r="D10" s="49"/>
      <c r="E10" s="50"/>
      <c r="F10" s="49"/>
      <c r="G10" s="49"/>
      <c r="H10" s="51">
        <f>SUM(H9:H9)</f>
        <v>3780</v>
      </c>
    </row>
    <row r="11" ht="16.2" spans="2:8">
      <c r="B11" s="43" t="s">
        <v>86</v>
      </c>
      <c r="C11" s="43"/>
      <c r="D11" s="43"/>
      <c r="E11" s="43"/>
      <c r="F11" s="43"/>
      <c r="G11" s="43"/>
      <c r="H11" s="43"/>
    </row>
    <row r="12" spans="2:8">
      <c r="B12" s="45" t="s">
        <v>84</v>
      </c>
      <c r="C12" s="45" t="s">
        <v>85</v>
      </c>
      <c r="D12" s="22">
        <v>2021</v>
      </c>
      <c r="E12" s="23">
        <v>630</v>
      </c>
      <c r="F12" s="46" t="s">
        <v>36</v>
      </c>
      <c r="G12" s="47">
        <v>6</v>
      </c>
      <c r="H12" s="48">
        <f>E12*G12</f>
        <v>3780</v>
      </c>
    </row>
    <row r="13" spans="2:8">
      <c r="B13" s="49" t="s">
        <v>47</v>
      </c>
      <c r="C13" s="49"/>
      <c r="D13" s="49"/>
      <c r="E13" s="50"/>
      <c r="F13" s="49"/>
      <c r="G13" s="49"/>
      <c r="H13" s="51">
        <f>SUM(H12:H12)</f>
        <v>3780</v>
      </c>
    </row>
    <row r="14" ht="16.2" spans="2:8">
      <c r="B14" s="43" t="s">
        <v>87</v>
      </c>
      <c r="C14" s="43"/>
      <c r="D14" s="43"/>
      <c r="E14" s="43"/>
      <c r="F14" s="43"/>
      <c r="G14" s="43"/>
      <c r="H14" s="43"/>
    </row>
    <row r="15" spans="2:8">
      <c r="B15" s="45" t="s">
        <v>84</v>
      </c>
      <c r="C15" s="45" t="s">
        <v>85</v>
      </c>
      <c r="D15" s="22">
        <v>2021</v>
      </c>
      <c r="E15" s="23">
        <v>630</v>
      </c>
      <c r="F15" s="46" t="s">
        <v>36</v>
      </c>
      <c r="G15" s="47">
        <v>4</v>
      </c>
      <c r="H15" s="48">
        <f>E15*G15</f>
        <v>2520</v>
      </c>
    </row>
    <row r="16" spans="2:8">
      <c r="B16" s="49" t="s">
        <v>47</v>
      </c>
      <c r="C16" s="49"/>
      <c r="D16" s="49"/>
      <c r="E16" s="50"/>
      <c r="F16" s="49"/>
      <c r="G16" s="49"/>
      <c r="H16" s="51">
        <f>SUM(H15:H15)</f>
        <v>2520</v>
      </c>
    </row>
    <row r="17" ht="16.2" spans="2:8">
      <c r="B17" s="43" t="s">
        <v>88</v>
      </c>
      <c r="C17" s="43"/>
      <c r="D17" s="43"/>
      <c r="E17" s="43"/>
      <c r="F17" s="43"/>
      <c r="G17" s="43"/>
      <c r="H17" s="43"/>
    </row>
    <row r="18" spans="2:8">
      <c r="B18" s="45" t="s">
        <v>68</v>
      </c>
      <c r="C18" s="45" t="s">
        <v>85</v>
      </c>
      <c r="D18" s="55">
        <v>2021</v>
      </c>
      <c r="E18" s="23">
        <v>730</v>
      </c>
      <c r="F18" s="46" t="s">
        <v>36</v>
      </c>
      <c r="G18" s="47">
        <v>2</v>
      </c>
      <c r="H18" s="48">
        <f>E18*G18</f>
        <v>1460</v>
      </c>
    </row>
    <row r="19" spans="2:8">
      <c r="B19" s="49" t="s">
        <v>47</v>
      </c>
      <c r="C19" s="49"/>
      <c r="D19" s="49"/>
      <c r="E19" s="49"/>
      <c r="F19" s="49"/>
      <c r="G19" s="49"/>
      <c r="H19" s="56">
        <f>SUM(H18:H18)</f>
        <v>1460</v>
      </c>
    </row>
    <row r="20" spans="2:8">
      <c r="B20" s="52" t="s">
        <v>12</v>
      </c>
      <c r="C20" s="52"/>
      <c r="D20" s="52"/>
      <c r="E20" s="53"/>
      <c r="F20" s="52"/>
      <c r="G20" s="52"/>
      <c r="H20" s="54">
        <f>H10+H13+H16+H19</f>
        <v>11540</v>
      </c>
    </row>
  </sheetData>
  <mergeCells count="10">
    <mergeCell ref="B1:C1"/>
    <mergeCell ref="B8:H8"/>
    <mergeCell ref="B10:G10"/>
    <mergeCell ref="B11:H11"/>
    <mergeCell ref="B13:G13"/>
    <mergeCell ref="B14:H14"/>
    <mergeCell ref="B16:G16"/>
    <mergeCell ref="B17:H17"/>
    <mergeCell ref="B19:G19"/>
    <mergeCell ref="B20:G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7"/>
  <sheetViews>
    <sheetView zoomScale="60" zoomScaleNormal="60" workbookViewId="0">
      <selection activeCell="H22" sqref="H22"/>
    </sheetView>
  </sheetViews>
  <sheetFormatPr defaultColWidth="8.8" defaultRowHeight="15.6"/>
  <cols>
    <col min="2" max="2" width="28.9" customWidth="1"/>
    <col min="3" max="3" width="37.9" customWidth="1"/>
    <col min="4" max="4" width="17.5" customWidth="1"/>
    <col min="5" max="6" width="10.3" customWidth="1"/>
    <col min="7" max="7" width="9.3" customWidth="1"/>
    <col min="8" max="8" width="11.2" customWidth="1"/>
    <col min="11" max="11" width="28.9" customWidth="1"/>
    <col min="12" max="12" width="38.8" customWidth="1"/>
    <col min="13" max="13" width="18.125" customWidth="1"/>
    <col min="14" max="15" width="10.3" customWidth="1"/>
    <col min="16" max="16" width="9.3" customWidth="1"/>
    <col min="17" max="17" width="11.2" customWidth="1"/>
  </cols>
  <sheetData>
    <row r="1" ht="39.6" spans="2:17">
      <c r="B1" s="4" t="s">
        <v>0</v>
      </c>
      <c r="C1" s="4"/>
      <c r="D1" s="5"/>
      <c r="E1" s="4"/>
      <c r="F1" s="5"/>
      <c r="G1" s="5"/>
      <c r="H1" s="5"/>
      <c r="K1" s="4" t="s">
        <v>0</v>
      </c>
      <c r="L1" s="4"/>
      <c r="M1" s="5"/>
      <c r="N1" s="4"/>
      <c r="O1" s="5"/>
      <c r="P1" s="5"/>
      <c r="Q1" s="5"/>
    </row>
    <row r="2" spans="2:17">
      <c r="B2" s="6" t="s">
        <v>1</v>
      </c>
      <c r="C2" s="7" t="s">
        <v>2</v>
      </c>
      <c r="D2" s="8"/>
      <c r="E2" s="9"/>
      <c r="F2" s="9"/>
      <c r="G2" s="9"/>
      <c r="H2" s="9"/>
      <c r="K2" s="6" t="s">
        <v>1</v>
      </c>
      <c r="L2" s="7" t="s">
        <v>2</v>
      </c>
      <c r="M2" s="8"/>
      <c r="N2" s="9"/>
      <c r="O2" s="9"/>
      <c r="P2" s="9"/>
      <c r="Q2" s="9"/>
    </row>
    <row r="3" spans="2:17">
      <c r="B3" s="6" t="s">
        <v>3</v>
      </c>
      <c r="C3" s="7" t="s">
        <v>4</v>
      </c>
      <c r="D3" s="10"/>
      <c r="E3" s="9"/>
      <c r="F3" s="9"/>
      <c r="G3" s="9"/>
      <c r="H3" s="9"/>
      <c r="K3" s="6" t="s">
        <v>3</v>
      </c>
      <c r="L3" s="7" t="s">
        <v>5</v>
      </c>
      <c r="M3" s="10"/>
      <c r="N3" s="9"/>
      <c r="O3" s="9"/>
      <c r="P3" s="9"/>
      <c r="Q3" s="9"/>
    </row>
    <row r="4" spans="2:17">
      <c r="B4" s="11" t="s">
        <v>6</v>
      </c>
      <c r="C4" s="7" t="s">
        <v>7</v>
      </c>
      <c r="D4" s="11"/>
      <c r="E4" s="40"/>
      <c r="F4" s="11"/>
      <c r="G4" s="11"/>
      <c r="H4" s="11"/>
      <c r="K4" s="11" t="s">
        <v>6</v>
      </c>
      <c r="L4" s="7" t="s">
        <v>7</v>
      </c>
      <c r="M4" s="11"/>
      <c r="N4" s="40"/>
      <c r="O4" s="11"/>
      <c r="P4" s="11"/>
      <c r="Q4" s="11"/>
    </row>
    <row r="5" spans="2:17">
      <c r="B5" s="11" t="s">
        <v>8</v>
      </c>
      <c r="C5" s="7"/>
      <c r="D5" s="11"/>
      <c r="E5" s="40"/>
      <c r="F5" s="11"/>
      <c r="G5" s="11"/>
      <c r="H5" s="11"/>
      <c r="K5" s="11" t="s">
        <v>8</v>
      </c>
      <c r="L5" s="7"/>
      <c r="M5" s="11"/>
      <c r="N5" s="40"/>
      <c r="O5" s="11"/>
      <c r="P5" s="11"/>
      <c r="Q5" s="11"/>
    </row>
    <row r="6" spans="2:17">
      <c r="B6" s="12"/>
      <c r="C6" s="7"/>
      <c r="D6" s="12"/>
      <c r="E6" s="40"/>
      <c r="F6" s="12"/>
      <c r="G6" s="12"/>
      <c r="H6" s="12"/>
      <c r="K6" s="12"/>
      <c r="L6" s="7"/>
      <c r="M6" s="12"/>
      <c r="N6" s="40"/>
      <c r="O6" s="12"/>
      <c r="P6" s="12"/>
      <c r="Q6" s="12"/>
    </row>
    <row r="7" ht="32.4" spans="2:17">
      <c r="B7" s="41" t="s">
        <v>9</v>
      </c>
      <c r="C7" s="42" t="s">
        <v>23</v>
      </c>
      <c r="D7" s="42" t="s">
        <v>24</v>
      </c>
      <c r="E7" s="41" t="s">
        <v>25</v>
      </c>
      <c r="F7" s="41" t="s">
        <v>26</v>
      </c>
      <c r="G7" s="41" t="s">
        <v>27</v>
      </c>
      <c r="H7" s="41" t="s">
        <v>28</v>
      </c>
      <c r="K7" s="41" t="s">
        <v>9</v>
      </c>
      <c r="L7" s="42" t="s">
        <v>23</v>
      </c>
      <c r="M7" s="42" t="s">
        <v>24</v>
      </c>
      <c r="N7" s="41" t="s">
        <v>25</v>
      </c>
      <c r="O7" s="41" t="s">
        <v>26</v>
      </c>
      <c r="P7" s="41" t="s">
        <v>27</v>
      </c>
      <c r="Q7" s="41" t="s">
        <v>28</v>
      </c>
    </row>
    <row r="8" ht="16.2" spans="2:17">
      <c r="B8" s="43" t="s">
        <v>89</v>
      </c>
      <c r="C8" s="43"/>
      <c r="D8" s="43"/>
      <c r="E8" s="44"/>
      <c r="F8" s="43"/>
      <c r="G8" s="43"/>
      <c r="H8" s="43"/>
      <c r="K8" s="43" t="s">
        <v>90</v>
      </c>
      <c r="L8" s="43"/>
      <c r="M8" s="43"/>
      <c r="N8" s="44"/>
      <c r="O8" s="43"/>
      <c r="P8" s="43"/>
      <c r="Q8" s="43"/>
    </row>
    <row r="9" spans="2:17">
      <c r="B9" s="45" t="s">
        <v>91</v>
      </c>
      <c r="C9" s="45" t="s">
        <v>92</v>
      </c>
      <c r="D9" s="22">
        <v>2021</v>
      </c>
      <c r="E9" s="23">
        <v>290</v>
      </c>
      <c r="F9" s="46" t="s">
        <v>93</v>
      </c>
      <c r="G9" s="47">
        <v>60</v>
      </c>
      <c r="H9" s="48">
        <f t="shared" ref="H8:H15" si="0">E9*G9</f>
        <v>17400</v>
      </c>
      <c r="K9" s="45" t="s">
        <v>91</v>
      </c>
      <c r="L9" s="45" t="s">
        <v>94</v>
      </c>
      <c r="M9" s="22">
        <v>2021</v>
      </c>
      <c r="N9" s="23">
        <v>175</v>
      </c>
      <c r="O9" s="46" t="s">
        <v>93</v>
      </c>
      <c r="P9" s="47">
        <v>180</v>
      </c>
      <c r="Q9" s="48">
        <f t="shared" ref="Q9:Q15" si="1">N9*P9</f>
        <v>31500</v>
      </c>
    </row>
    <row r="10" spans="2:17">
      <c r="B10" s="45" t="s">
        <v>95</v>
      </c>
      <c r="C10" s="45" t="s">
        <v>96</v>
      </c>
      <c r="D10" s="28"/>
      <c r="E10" s="23">
        <v>750</v>
      </c>
      <c r="F10" s="46" t="s">
        <v>97</v>
      </c>
      <c r="G10" s="47">
        <v>48</v>
      </c>
      <c r="H10" s="48">
        <f t="shared" si="0"/>
        <v>36000</v>
      </c>
      <c r="K10" s="45" t="s">
        <v>95</v>
      </c>
      <c r="L10" s="45" t="s">
        <v>96</v>
      </c>
      <c r="M10" s="28"/>
      <c r="N10" s="23">
        <v>750</v>
      </c>
      <c r="O10" s="46" t="s">
        <v>97</v>
      </c>
      <c r="P10" s="47">
        <v>48</v>
      </c>
      <c r="Q10" s="48">
        <f t="shared" si="1"/>
        <v>36000</v>
      </c>
    </row>
    <row r="11" spans="2:17">
      <c r="B11" s="45" t="s">
        <v>98</v>
      </c>
      <c r="C11" s="45" t="s">
        <v>99</v>
      </c>
      <c r="D11" s="28"/>
      <c r="E11" s="23">
        <v>1500</v>
      </c>
      <c r="F11" s="46" t="s">
        <v>100</v>
      </c>
      <c r="G11" s="47">
        <v>1</v>
      </c>
      <c r="H11" s="48">
        <f t="shared" si="0"/>
        <v>1500</v>
      </c>
      <c r="K11" s="45" t="s">
        <v>98</v>
      </c>
      <c r="L11" s="45" t="s">
        <v>99</v>
      </c>
      <c r="M11" s="28"/>
      <c r="N11" s="23">
        <v>1500</v>
      </c>
      <c r="O11" s="46" t="s">
        <v>100</v>
      </c>
      <c r="P11" s="47">
        <v>1</v>
      </c>
      <c r="Q11" s="48">
        <f t="shared" si="1"/>
        <v>1500</v>
      </c>
    </row>
    <row r="12" spans="2:17">
      <c r="B12" s="45" t="s">
        <v>101</v>
      </c>
      <c r="C12" s="45" t="s">
        <v>102</v>
      </c>
      <c r="D12" s="28"/>
      <c r="E12" s="23">
        <v>1900</v>
      </c>
      <c r="F12" s="46" t="s">
        <v>100</v>
      </c>
      <c r="G12" s="47">
        <v>1</v>
      </c>
      <c r="H12" s="48">
        <f t="shared" si="0"/>
        <v>1900</v>
      </c>
      <c r="K12" s="45" t="s">
        <v>101</v>
      </c>
      <c r="L12" s="45" t="s">
        <v>102</v>
      </c>
      <c r="M12" s="28"/>
      <c r="N12" s="23">
        <v>1900</v>
      </c>
      <c r="O12" s="46" t="s">
        <v>100</v>
      </c>
      <c r="P12" s="47">
        <v>1</v>
      </c>
      <c r="Q12" s="48">
        <f t="shared" si="1"/>
        <v>1900</v>
      </c>
    </row>
    <row r="13" spans="2:17">
      <c r="B13" s="45" t="s">
        <v>103</v>
      </c>
      <c r="C13" s="45" t="s">
        <v>104</v>
      </c>
      <c r="D13" s="28"/>
      <c r="E13" s="23">
        <v>2800</v>
      </c>
      <c r="F13" s="46" t="s">
        <v>105</v>
      </c>
      <c r="G13" s="47">
        <v>1</v>
      </c>
      <c r="H13" s="48">
        <f t="shared" si="0"/>
        <v>2800</v>
      </c>
      <c r="K13" s="45" t="s">
        <v>103</v>
      </c>
      <c r="L13" s="45" t="s">
        <v>104</v>
      </c>
      <c r="M13" s="28"/>
      <c r="N13" s="23">
        <v>2800</v>
      </c>
      <c r="O13" s="46" t="s">
        <v>105</v>
      </c>
      <c r="P13" s="47">
        <v>1</v>
      </c>
      <c r="Q13" s="48">
        <f t="shared" si="1"/>
        <v>2800</v>
      </c>
    </row>
    <row r="14" spans="2:17">
      <c r="B14" s="45" t="s">
        <v>106</v>
      </c>
      <c r="C14" s="45" t="s">
        <v>107</v>
      </c>
      <c r="D14" s="28"/>
      <c r="E14" s="23">
        <v>750</v>
      </c>
      <c r="F14" s="46" t="s">
        <v>108</v>
      </c>
      <c r="G14" s="47">
        <v>1</v>
      </c>
      <c r="H14" s="48">
        <f t="shared" si="0"/>
        <v>750</v>
      </c>
      <c r="K14" s="45" t="s">
        <v>106</v>
      </c>
      <c r="L14" s="45" t="s">
        <v>107</v>
      </c>
      <c r="M14" s="28"/>
      <c r="N14" s="23">
        <v>750</v>
      </c>
      <c r="O14" s="46" t="s">
        <v>108</v>
      </c>
      <c r="P14" s="47">
        <v>3</v>
      </c>
      <c r="Q14" s="48">
        <f t="shared" si="1"/>
        <v>2250</v>
      </c>
    </row>
    <row r="15" spans="2:17">
      <c r="B15" s="45" t="s">
        <v>109</v>
      </c>
      <c r="C15" s="45" t="s">
        <v>109</v>
      </c>
      <c r="D15" s="30"/>
      <c r="E15" s="23">
        <v>600</v>
      </c>
      <c r="F15" s="46" t="s">
        <v>108</v>
      </c>
      <c r="G15" s="47">
        <v>1</v>
      </c>
      <c r="H15" s="48">
        <f t="shared" si="0"/>
        <v>600</v>
      </c>
      <c r="K15" s="45" t="s">
        <v>109</v>
      </c>
      <c r="L15" s="45" t="s">
        <v>109</v>
      </c>
      <c r="M15" s="30"/>
      <c r="N15" s="23">
        <v>600</v>
      </c>
      <c r="O15" s="46" t="s">
        <v>108</v>
      </c>
      <c r="P15" s="47">
        <v>3</v>
      </c>
      <c r="Q15" s="48">
        <f t="shared" si="1"/>
        <v>1800</v>
      </c>
    </row>
    <row r="16" spans="2:17">
      <c r="B16" s="49" t="s">
        <v>47</v>
      </c>
      <c r="C16" s="49"/>
      <c r="D16" s="49"/>
      <c r="E16" s="50"/>
      <c r="F16" s="49"/>
      <c r="G16" s="49"/>
      <c r="H16" s="51">
        <f>SUM(H9:H15)</f>
        <v>60950</v>
      </c>
      <c r="K16" s="49" t="s">
        <v>47</v>
      </c>
      <c r="L16" s="49"/>
      <c r="M16" s="49"/>
      <c r="N16" s="50"/>
      <c r="O16" s="49"/>
      <c r="P16" s="49"/>
      <c r="Q16" s="51">
        <f>SUM(Q9:Q15)</f>
        <v>77750</v>
      </c>
    </row>
    <row r="17" spans="2:17">
      <c r="B17" s="52" t="s">
        <v>12</v>
      </c>
      <c r="C17" s="52"/>
      <c r="D17" s="52"/>
      <c r="E17" s="53"/>
      <c r="F17" s="52"/>
      <c r="G17" s="52"/>
      <c r="H17" s="54">
        <f>H16</f>
        <v>60950</v>
      </c>
      <c r="K17" s="52" t="s">
        <v>12</v>
      </c>
      <c r="L17" s="52"/>
      <c r="M17" s="52"/>
      <c r="N17" s="53"/>
      <c r="O17" s="52"/>
      <c r="P17" s="52"/>
      <c r="Q17" s="54">
        <f>Q16</f>
        <v>77750</v>
      </c>
    </row>
  </sheetData>
  <mergeCells count="10">
    <mergeCell ref="B1:C1"/>
    <mergeCell ref="K1:L1"/>
    <mergeCell ref="B8:H8"/>
    <mergeCell ref="K8:Q8"/>
    <mergeCell ref="B16:G16"/>
    <mergeCell ref="K16:P16"/>
    <mergeCell ref="B17:G17"/>
    <mergeCell ref="K17:P17"/>
    <mergeCell ref="D9:D15"/>
    <mergeCell ref="M9:M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21"/>
  <sheetViews>
    <sheetView zoomScale="60" zoomScaleNormal="60" workbookViewId="0">
      <selection activeCell="K23" sqref="K23"/>
    </sheetView>
  </sheetViews>
  <sheetFormatPr defaultColWidth="8.91666666666667" defaultRowHeight="17.4"/>
  <cols>
    <col min="1" max="1" width="5.08333333333333" customWidth="1"/>
    <col min="2" max="2" width="26.0833333333333" style="2" customWidth="1"/>
    <col min="3" max="3" width="37.9" style="3" customWidth="1"/>
    <col min="4" max="4" width="20.108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  <col min="11" max="11" width="28.9" customWidth="1"/>
    <col min="12" max="12" width="38.8" customWidth="1"/>
    <col min="13" max="13" width="18.6666666666667" customWidth="1"/>
    <col min="17" max="17" width="11.2" customWidth="1"/>
  </cols>
  <sheetData>
    <row r="1" ht="37.5" customHeight="1" spans="2:17">
      <c r="B1" s="4" t="s">
        <v>0</v>
      </c>
      <c r="C1" s="4"/>
      <c r="D1" s="5"/>
      <c r="E1" s="5"/>
      <c r="F1" s="5"/>
      <c r="G1" s="5"/>
      <c r="H1" s="5"/>
      <c r="K1" s="4" t="s">
        <v>0</v>
      </c>
      <c r="L1" s="4"/>
      <c r="M1" s="5"/>
      <c r="N1" s="5"/>
      <c r="O1" s="5"/>
      <c r="P1" s="5"/>
      <c r="Q1" s="5"/>
    </row>
    <row r="2" ht="15.6" spans="2:17">
      <c r="B2" s="6" t="s">
        <v>1</v>
      </c>
      <c r="C2" s="7" t="s">
        <v>2</v>
      </c>
      <c r="D2" s="8"/>
      <c r="E2" s="9"/>
      <c r="F2" s="9"/>
      <c r="G2" s="9"/>
      <c r="H2" s="9"/>
      <c r="K2" s="6" t="s">
        <v>1</v>
      </c>
      <c r="L2" s="7" t="s">
        <v>2</v>
      </c>
      <c r="M2" s="8"/>
      <c r="N2" s="9"/>
      <c r="O2" s="9"/>
      <c r="P2" s="9"/>
      <c r="Q2" s="9"/>
    </row>
    <row r="3" ht="15.6" spans="2:17">
      <c r="B3" s="6" t="s">
        <v>3</v>
      </c>
      <c r="C3" s="7" t="s">
        <v>4</v>
      </c>
      <c r="D3" s="10"/>
      <c r="E3" s="9"/>
      <c r="F3" s="9"/>
      <c r="G3" s="9"/>
      <c r="H3" s="9"/>
      <c r="K3" s="6" t="s">
        <v>3</v>
      </c>
      <c r="L3" s="7" t="s">
        <v>5</v>
      </c>
      <c r="M3" s="10"/>
      <c r="N3" s="9"/>
      <c r="O3" s="9"/>
      <c r="P3" s="9"/>
      <c r="Q3" s="9"/>
    </row>
    <row r="4" s="1" customFormat="1" ht="16.5" customHeight="1" spans="2:17">
      <c r="B4" s="11" t="s">
        <v>6</v>
      </c>
      <c r="C4" s="7" t="s">
        <v>7</v>
      </c>
      <c r="D4" s="11"/>
      <c r="E4" s="11"/>
      <c r="F4" s="11"/>
      <c r="G4" s="11"/>
      <c r="H4" s="11"/>
      <c r="K4" s="11" t="s">
        <v>6</v>
      </c>
      <c r="L4" s="7" t="s">
        <v>7</v>
      </c>
      <c r="M4" s="11"/>
      <c r="N4" s="11"/>
      <c r="O4" s="11"/>
      <c r="P4" s="11"/>
      <c r="Q4" s="11"/>
    </row>
    <row r="5" s="1" customFormat="1" ht="16.5" customHeight="1" spans="2:17">
      <c r="B5" s="11" t="s">
        <v>8</v>
      </c>
      <c r="C5" s="7"/>
      <c r="D5" s="11"/>
      <c r="E5" s="11"/>
      <c r="F5" s="11"/>
      <c r="G5" s="11"/>
      <c r="H5" s="11"/>
      <c r="K5" s="11" t="s">
        <v>8</v>
      </c>
      <c r="L5" s="7"/>
      <c r="M5" s="11"/>
      <c r="N5" s="11"/>
      <c r="O5" s="11"/>
      <c r="P5" s="11"/>
      <c r="Q5" s="11"/>
    </row>
    <row r="6" s="1" customFormat="1" ht="16.5" customHeight="1" spans="2:17">
      <c r="B6" s="12"/>
      <c r="C6" s="12"/>
      <c r="D6" s="12"/>
      <c r="E6" s="12"/>
      <c r="F6" s="12"/>
      <c r="G6" s="12"/>
      <c r="H6" s="12"/>
      <c r="K6" s="12"/>
      <c r="L6" s="12"/>
      <c r="M6" s="12"/>
      <c r="N6" s="12"/>
      <c r="O6" s="12"/>
      <c r="P6" s="12"/>
      <c r="Q6" s="12"/>
    </row>
    <row r="7" s="1" customFormat="1" ht="32.4" spans="2:17">
      <c r="B7" s="13" t="s">
        <v>9</v>
      </c>
      <c r="C7" s="14" t="s">
        <v>23</v>
      </c>
      <c r="D7" s="14" t="s">
        <v>24</v>
      </c>
      <c r="E7" s="15" t="s">
        <v>25</v>
      </c>
      <c r="F7" s="15" t="s">
        <v>26</v>
      </c>
      <c r="G7" s="15" t="s">
        <v>27</v>
      </c>
      <c r="H7" s="16" t="s">
        <v>28</v>
      </c>
      <c r="K7" s="13" t="s">
        <v>9</v>
      </c>
      <c r="L7" s="14" t="s">
        <v>23</v>
      </c>
      <c r="M7" s="14" t="s">
        <v>24</v>
      </c>
      <c r="N7" s="15" t="s">
        <v>25</v>
      </c>
      <c r="O7" s="15" t="s">
        <v>26</v>
      </c>
      <c r="P7" s="15" t="s">
        <v>27</v>
      </c>
      <c r="Q7" s="16" t="s">
        <v>28</v>
      </c>
    </row>
    <row r="8" ht="33.75" customHeight="1" spans="2:17">
      <c r="B8" s="17" t="s">
        <v>110</v>
      </c>
      <c r="C8" s="18"/>
      <c r="D8" s="18"/>
      <c r="E8" s="18"/>
      <c r="F8" s="18"/>
      <c r="G8" s="18"/>
      <c r="H8" s="19"/>
      <c r="K8" s="17" t="s">
        <v>110</v>
      </c>
      <c r="L8" s="18"/>
      <c r="M8" s="18"/>
      <c r="N8" s="18"/>
      <c r="O8" s="18"/>
      <c r="P8" s="18"/>
      <c r="Q8" s="19"/>
    </row>
    <row r="9" ht="15.6" spans="2:17">
      <c r="B9" s="20" t="s">
        <v>111</v>
      </c>
      <c r="C9" s="21" t="s">
        <v>112</v>
      </c>
      <c r="D9" s="22">
        <v>2021</v>
      </c>
      <c r="E9" s="23">
        <v>550</v>
      </c>
      <c r="F9" s="24" t="s">
        <v>113</v>
      </c>
      <c r="G9" s="25">
        <v>40</v>
      </c>
      <c r="H9" s="26">
        <f>E9*G9</f>
        <v>22000</v>
      </c>
      <c r="K9" s="20" t="s">
        <v>111</v>
      </c>
      <c r="L9" s="21" t="s">
        <v>112</v>
      </c>
      <c r="M9" s="22">
        <v>2021</v>
      </c>
      <c r="N9" s="23">
        <v>550</v>
      </c>
      <c r="O9" s="24" t="s">
        <v>113</v>
      </c>
      <c r="P9" s="25">
        <v>40</v>
      </c>
      <c r="Q9" s="26">
        <f>N9*P9</f>
        <v>22000</v>
      </c>
    </row>
    <row r="10" ht="15.6" spans="2:17">
      <c r="B10" s="20" t="s">
        <v>114</v>
      </c>
      <c r="C10" s="27"/>
      <c r="D10" s="28"/>
      <c r="E10" s="23">
        <v>530</v>
      </c>
      <c r="F10" s="24" t="s">
        <v>113</v>
      </c>
      <c r="G10" s="25">
        <v>40</v>
      </c>
      <c r="H10" s="26">
        <f>E10*G10</f>
        <v>21200</v>
      </c>
      <c r="K10" s="20" t="s">
        <v>115</v>
      </c>
      <c r="L10" s="29"/>
      <c r="M10" s="30"/>
      <c r="N10" s="23">
        <v>250</v>
      </c>
      <c r="O10" s="24" t="s">
        <v>113</v>
      </c>
      <c r="P10" s="25">
        <v>40</v>
      </c>
      <c r="Q10" s="26">
        <f>N10*P10</f>
        <v>10000</v>
      </c>
    </row>
    <row r="11" ht="16.35" spans="2:17">
      <c r="B11" s="20" t="s">
        <v>115</v>
      </c>
      <c r="C11" s="29"/>
      <c r="D11" s="30"/>
      <c r="E11" s="23">
        <v>250</v>
      </c>
      <c r="F11" s="24" t="s">
        <v>113</v>
      </c>
      <c r="G11" s="25">
        <v>40</v>
      </c>
      <c r="H11" s="26">
        <f>E11*G11</f>
        <v>10000</v>
      </c>
      <c r="K11" s="31" t="s">
        <v>12</v>
      </c>
      <c r="L11" s="32"/>
      <c r="M11" s="32"/>
      <c r="N11" s="32"/>
      <c r="O11" s="32"/>
      <c r="P11" s="32"/>
      <c r="Q11" s="33">
        <f>SUM(Q9:Q10)</f>
        <v>32000</v>
      </c>
    </row>
    <row r="12" ht="16.35" spans="2:8">
      <c r="B12" s="31" t="s">
        <v>12</v>
      </c>
      <c r="C12" s="32"/>
      <c r="D12" s="32"/>
      <c r="E12" s="32"/>
      <c r="F12" s="32"/>
      <c r="G12" s="32"/>
      <c r="H12" s="33">
        <f>SUM(H9:H11)</f>
        <v>53200</v>
      </c>
    </row>
    <row r="16" ht="15.6" spans="2:5">
      <c r="B16" s="34"/>
      <c r="C16" s="35"/>
      <c r="D16" s="35"/>
      <c r="E16" s="36"/>
    </row>
    <row r="17" ht="15.6" spans="2:5">
      <c r="B17" s="7"/>
      <c r="C17" s="37"/>
      <c r="D17" s="37"/>
      <c r="E17" s="38"/>
    </row>
    <row r="18" ht="15.6" spans="2:5">
      <c r="B18" s="7"/>
      <c r="C18" s="37"/>
      <c r="D18" s="37"/>
      <c r="E18" s="38"/>
    </row>
    <row r="19" ht="15.6" spans="2:5">
      <c r="B19" s="7"/>
      <c r="C19" s="37"/>
      <c r="D19" s="37"/>
      <c r="E19" s="38"/>
    </row>
    <row r="20" ht="15.6" spans="2:5">
      <c r="B20" s="7"/>
      <c r="C20" s="37"/>
      <c r="D20" s="37"/>
      <c r="E20" s="38"/>
    </row>
    <row r="21" ht="15.6" spans="2:5">
      <c r="B21" s="7"/>
      <c r="C21" s="39"/>
      <c r="D21" s="39"/>
      <c r="E21" s="38"/>
    </row>
  </sheetData>
  <mergeCells count="10">
    <mergeCell ref="B1:C1"/>
    <mergeCell ref="K1:L1"/>
    <mergeCell ref="B8:H8"/>
    <mergeCell ref="K8:Q8"/>
    <mergeCell ref="K11:P11"/>
    <mergeCell ref="B12:G12"/>
    <mergeCell ref="C9:C11"/>
    <mergeCell ref="D9:D11"/>
    <mergeCell ref="L9:L10"/>
    <mergeCell ref="M9:M10"/>
  </mergeCells>
  <pageMargins left="0.75" right="0.75" top="1" bottom="1" header="0.3" footer="0.3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Medical</vt:lpstr>
      <vt:lpstr>Creative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2022-11-24T07:38:00Z</cp:lastPrinted>
  <dcterms:modified xsi:type="dcterms:W3CDTF">2023-12-21T02:49:45Z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A803D47D121B400C9C53528F46B61588_13</vt:lpwstr>
  </property>
</Properties>
</file>