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Video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<sst xmlns="http://schemas.openxmlformats.org/spreadsheetml/2006/main" count="77" uniqueCount="47">
  <si>
    <t>结算单</t>
  </si>
  <si>
    <t>Client:</t>
  </si>
  <si>
    <t>AstraZeneca</t>
  </si>
  <si>
    <t xml:space="preserve">Project Name: </t>
  </si>
  <si>
    <t>2023AZ安达释药盒拍摄及开场仪式视频制作</t>
  </si>
  <si>
    <t>Supplier Contact Information:</t>
  </si>
  <si>
    <t>kong.wei@ubs-cn.com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</si>
  <si>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</si>
  <si>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</si>
  <si>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</si>
  <si>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</si>
  <si>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</si>
  <si>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</si>
  <si>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</si>
  <si>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</si>
  <si>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Staffing Fee % of total cost</t>
  </si>
  <si>
    <t xml:space="preserve">                   </t>
  </si>
  <si>
    <t>Description</t>
  </si>
  <si>
    <t>AZ Annual Rate
(if have, list year)</t>
  </si>
  <si>
    <t>Unit Price</t>
  </si>
  <si>
    <t>Unit</t>
  </si>
  <si>
    <t>Quantity</t>
  </si>
  <si>
    <t>Amount</t>
  </si>
  <si>
    <t>药盒拍摄（14/28粒）</t>
  </si>
  <si>
    <t>高级摄影师（含设备）</t>
  </si>
  <si>
    <t>5年以上相关经验</t>
  </si>
  <si>
    <t>人/天</t>
  </si>
  <si>
    <t>Total：</t>
  </si>
  <si>
    <t>二维视频制作</t>
  </si>
  <si>
    <t>动画特效</t>
  </si>
  <si>
    <t>二维动画</t>
  </si>
  <si>
    <t>秒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</si>
  <si>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</si>
  <si>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</si>
  <si>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</si>
  <si>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</si>
  <si>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</si>
  <si>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</si>
  <si>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</si>
  <si>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</si>
  <si>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活动Video脚本(new work)</t>
  </si>
  <si>
    <t>包括视频创意、分镜头脚本、视频文案</t>
  </si>
  <si>
    <t>个</t>
  </si>
  <si>
    <t>项目管理/人员管理 
Service Fee/Staffing Fee</t>
  </si>
  <si>
    <t>Creative Director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</si>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</sst>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68">
    <xf numFmtId="0" fontId="0" fillId="0" borderId="0" xfId="0">
      <alignment vertical="center"/>
    </xf>
    <xf numFmtId="0" fontId="0" fillId="0" borderId="0" xfId="51"/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3" applyFont="1" applyAlignment="1">
      <alignment horizontal="left" vertical="center"/>
    </xf>
    <xf numFmtId="0" fontId="3" fillId="0" borderId="0" xfId="53" applyFont="1" applyAlignment="1">
      <alignment horizontal="right" vertical="center"/>
    </xf>
    <xf numFmtId="0" fontId="6" fillId="0" borderId="1" xfId="53" applyFont="1" applyBorder="1" applyAlignment="1">
      <alignment horizontal="center" vertical="center"/>
    </xf>
    <xf numFmtId="0" fontId="6" fillId="0" borderId="2" xfId="53" applyFont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40" fontId="7" fillId="0" borderId="5" xfId="52" applyNumberFormat="1" applyFont="1" applyBorder="1" applyAlignment="1">
      <alignment horizontal="center" vertical="center"/>
    </xf>
    <xf numFmtId="9" fontId="1" fillId="0" borderId="5" xfId="52" applyNumberFormat="1" applyFont="1" applyBorder="1" applyAlignment="1">
      <alignment horizontal="center" vertical="center"/>
    </xf>
    <xf numFmtId="177" fontId="1" fillId="0" borderId="5" xfId="52" applyNumberFormat="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176" fontId="3" fillId="3" borderId="8" xfId="53" applyNumberFormat="1" applyFont="1" applyFill="1" applyBorder="1" applyAlignment="1">
      <alignment horizontal="right" vertical="center"/>
    </xf>
    <xf numFmtId="176" fontId="3" fillId="3" borderId="9" xfId="53" applyNumberFormat="1" applyFont="1" applyFill="1" applyBorder="1" applyAlignment="1">
      <alignment horizontal="right" vertical="center"/>
    </xf>
    <xf numFmtId="178" fontId="3" fillId="3" borderId="10" xfId="53" applyNumberFormat="1" applyFont="1" applyFill="1" applyBorder="1" applyAlignment="1">
      <alignment horizontal="center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 wrapText="1"/>
    </xf>
    <xf numFmtId="0" fontId="3" fillId="0" borderId="0" xfId="53" applyFont="1" applyAlignment="1">
      <alignment horizontal="center" vertical="center"/>
    </xf>
    <xf numFmtId="0" fontId="6" fillId="2" borderId="11" xfId="53" applyFont="1" applyFill="1" applyBorder="1" applyAlignment="1">
      <alignment horizontal="left" vertical="center"/>
    </xf>
    <xf numFmtId="0" fontId="6" fillId="2" borderId="12" xfId="53" applyFont="1" applyFill="1" applyBorder="1" applyAlignment="1">
      <alignment horizontal="left" vertical="center"/>
    </xf>
    <xf numFmtId="0" fontId="6" fillId="2" borderId="12" xfId="53" applyFont="1" applyFill="1" applyBorder="1" applyAlignment="1">
      <alignment horizontal="center" vertical="center"/>
    </xf>
    <xf numFmtId="0" fontId="6" fillId="2" borderId="13" xfId="53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5" xfId="52" applyFont="1" applyBorder="1" applyAlignment="1">
      <alignment horizontal="center" vertical="center"/>
    </xf>
    <xf numFmtId="40" fontId="11" fillId="0" borderId="5" xfId="52" applyNumberFormat="1" applyFont="1" applyBorder="1" applyAlignment="1">
      <alignment horizontal="center" vertical="center"/>
    </xf>
    <xf numFmtId="0" fontId="10" fillId="0" borderId="5" xfId="53" applyFont="1" applyBorder="1" applyAlignment="1">
      <alignment horizontal="center" vertical="center"/>
    </xf>
    <xf numFmtId="37" fontId="11" fillId="0" borderId="5" xfId="1" applyNumberFormat="1" applyFont="1" applyFill="1" applyBorder="1" applyAlignment="1">
      <alignment horizontal="center" vertical="center"/>
    </xf>
    <xf numFmtId="0" fontId="3" fillId="0" borderId="11" xfId="49" applyFont="1" applyBorder="1" applyAlignment="1">
      <alignment horizontal="right" vertical="center" wrapText="1"/>
    </xf>
    <xf numFmtId="0" fontId="3" fillId="0" borderId="12" xfId="49" applyFont="1" applyBorder="1" applyAlignment="1">
      <alignment horizontal="right" vertical="center" wrapText="1"/>
    </xf>
    <xf numFmtId="0" fontId="3" fillId="0" borderId="12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6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176" fontId="3" fillId="3" borderId="9" xfId="53" applyNumberFormat="1" applyFont="1" applyFill="1" applyBorder="1" applyAlignment="1">
      <alignment horizontal="center" vertical="center"/>
    </xf>
    <xf numFmtId="178" fontId="3" fillId="3" borderId="10" xfId="53" applyNumberFormat="1" applyFont="1" applyFill="1" applyBorder="1" applyAlignment="1">
      <alignment horizontal="right" vertical="center"/>
    </xf>
    <xf numFmtId="0" fontId="3" fillId="2" borderId="11" xfId="53" applyFont="1" applyFill="1" applyBorder="1" applyAlignment="1">
      <alignment horizontal="left" vertical="center"/>
    </xf>
    <xf numFmtId="0" fontId="3" fillId="2" borderId="13" xfId="53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6" borderId="0" xfId="0" applyFont="1" applyFill="1" applyAlignment="1">
      <alignment horizontal="right" vertical="center"/>
    </xf>
    <xf numFmtId="10" fontId="12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4"/>
  <sheetViews>
    <sheetView tabSelected="1" workbookViewId="0">
      <selection activeCell="E1" sqref="E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7.9166666666667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7"/>
    </row>
    <row r="7" s="1" customFormat="1" ht="30.75" customHeight="1" spans="2:3">
      <c r="B7" s="15" t="s">
        <v>8</v>
      </c>
      <c r="C7" s="18" t="s">
        <v>9</v>
      </c>
    </row>
    <row r="8" s="1" customFormat="1" spans="2:3">
      <c r="B8" s="58" t="s">
        <v>10</v>
      </c>
      <c r="C8" s="59"/>
    </row>
    <row r="9" s="1" customFormat="1" spans="2:3">
      <c r="B9" s="60" t="s">
        <v>11</v>
      </c>
      <c r="C9" s="54">
        <f>Video!H18</f>
        <v>25450</v>
      </c>
    </row>
    <row r="10" s="1" customFormat="1" spans="2:3">
      <c r="B10" s="58" t="s">
        <v>12</v>
      </c>
      <c r="C10" s="59"/>
    </row>
    <row r="11" spans="2:3">
      <c r="B11" s="60" t="s">
        <v>11</v>
      </c>
      <c r="C11" s="54">
        <f>'Staffing Fee'!H10</f>
        <v>3180</v>
      </c>
    </row>
    <row r="12" ht="8" customHeight="1" spans="2:3">
      <c r="B12" s="61"/>
      <c r="C12" s="62"/>
    </row>
    <row r="13" spans="2:3">
      <c r="B13" s="63" t="s">
        <v>11</v>
      </c>
      <c r="C13" s="64">
        <f>C9+C11</f>
        <v>28630</v>
      </c>
    </row>
    <row r="14" spans="2:3">
      <c r="B14" s="63" t="s">
        <v>13</v>
      </c>
      <c r="C14" s="64">
        <f>C13*0.06</f>
        <v>1717.8</v>
      </c>
    </row>
    <row r="15" ht="16.35" spans="2:3">
      <c r="B15" s="29" t="s">
        <v>14</v>
      </c>
      <c r="C15" s="57">
        <f>C13+C14</f>
        <v>30347.8</v>
      </c>
    </row>
    <row r="16" ht="17.4" spans="2:3">
      <c r="B16" s="65"/>
      <c r="C16" s="65"/>
    </row>
    <row r="17" ht="17.4" spans="2:3">
      <c r="B17" s="66" t="s">
        <v>15</v>
      </c>
      <c r="C17" s="67">
        <f>C11/C13</f>
        <v>0.111072301781348</v>
      </c>
    </row>
    <row r="19" spans="2:2">
      <c r="B19" s="32" t="s">
        <v>16</v>
      </c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ong.wei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8"/>
  <sheetViews>
    <sheetView zoomScale="90" zoomScaleNormal="90" workbookViewId="0">
      <selection activeCell="B1" sqref="B1:C5"/>
    </sheetView>
  </sheetViews>
  <sheetFormatPr defaultColWidth="8.83333333333333" defaultRowHeight="15.6" outlineLevelCol="7"/>
  <cols>
    <col min="2" max="2" width="28.9166666666667" customWidth="1"/>
    <col min="3" max="3" width="36.8333333333333" customWidth="1"/>
    <col min="4" max="4" width="8.33333333333333" customWidth="1"/>
    <col min="5" max="6" width="10.3333333333333" customWidth="1"/>
    <col min="8" max="8" width="11.1666666666667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39"/>
      <c r="F4" s="11"/>
      <c r="G4" s="11"/>
      <c r="H4" s="11"/>
    </row>
    <row r="5" spans="2:8">
      <c r="B5" s="11" t="s">
        <v>7</v>
      </c>
      <c r="C5" s="13"/>
      <c r="D5" s="11"/>
      <c r="E5" s="39"/>
      <c r="F5" s="11"/>
      <c r="G5" s="11"/>
      <c r="H5" s="11"/>
    </row>
    <row r="6" ht="16.35" spans="2:8">
      <c r="B6" s="14"/>
      <c r="C6" s="7"/>
      <c r="D6" s="14"/>
      <c r="E6" s="39"/>
      <c r="F6" s="14"/>
      <c r="G6" s="14"/>
      <c r="H6" s="14"/>
    </row>
    <row r="7" ht="8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16.2" spans="2:8">
      <c r="B8" s="40" t="s">
        <v>23</v>
      </c>
      <c r="C8" s="41"/>
      <c r="D8" s="41"/>
      <c r="E8" s="42"/>
      <c r="F8" s="41"/>
      <c r="G8" s="41"/>
      <c r="H8" s="43"/>
    </row>
    <row r="9" spans="2:8">
      <c r="B9" s="44" t="s">
        <v>24</v>
      </c>
      <c r="C9" s="45" t="s">
        <v>25</v>
      </c>
      <c r="D9" s="46">
        <v>2021</v>
      </c>
      <c r="E9" s="47">
        <v>2500</v>
      </c>
      <c r="F9" s="48" t="s">
        <v>26</v>
      </c>
      <c r="G9" s="49">
        <v>2</v>
      </c>
      <c r="H9" s="49">
        <f>E9*G9</f>
        <v>5000</v>
      </c>
    </row>
    <row r="10" spans="2:8">
      <c r="B10" s="50" t="s">
        <v>27</v>
      </c>
      <c r="C10" s="51"/>
      <c r="D10" s="51"/>
      <c r="E10" s="52"/>
      <c r="F10" s="51"/>
      <c r="G10" s="53"/>
      <c r="H10" s="54">
        <f>SUM(H9)</f>
        <v>5000</v>
      </c>
    </row>
    <row r="11" ht="16.2" spans="2:8">
      <c r="B11" s="40" t="s">
        <v>28</v>
      </c>
      <c r="C11" s="41"/>
      <c r="D11" s="41"/>
      <c r="E11" s="42"/>
      <c r="F11" s="41"/>
      <c r="G11" s="41"/>
      <c r="H11" s="43"/>
    </row>
    <row r="12" spans="2:8">
      <c r="B12" s="44" t="s">
        <v>29</v>
      </c>
      <c r="C12" s="45" t="s">
        <v>30</v>
      </c>
      <c r="D12" s="55">
        <v>2021</v>
      </c>
      <c r="E12" s="47">
        <v>175</v>
      </c>
      <c r="F12" s="48" t="s">
        <v>31</v>
      </c>
      <c r="G12" s="46">
        <v>30</v>
      </c>
      <c r="H12" s="49">
        <f t="shared" ref="H12:H16" si="0">E12*G12</f>
        <v>5250</v>
      </c>
    </row>
    <row r="13" spans="2:8">
      <c r="B13" s="44" t="s">
        <v>32</v>
      </c>
      <c r="C13" s="45" t="s">
        <v>33</v>
      </c>
      <c r="D13" s="55"/>
      <c r="E13" s="47">
        <v>750</v>
      </c>
      <c r="F13" s="48" t="s">
        <v>34</v>
      </c>
      <c r="G13" s="46">
        <v>12</v>
      </c>
      <c r="H13" s="49">
        <f t="shared" si="0"/>
        <v>9000</v>
      </c>
    </row>
    <row r="14" spans="2:8">
      <c r="B14" s="44" t="s">
        <v>35</v>
      </c>
      <c r="C14" s="45" t="s">
        <v>36</v>
      </c>
      <c r="D14" s="55"/>
      <c r="E14" s="47">
        <v>1500</v>
      </c>
      <c r="F14" s="48" t="s">
        <v>37</v>
      </c>
      <c r="G14" s="46">
        <v>1</v>
      </c>
      <c r="H14" s="49">
        <f t="shared" si="0"/>
        <v>1500</v>
      </c>
    </row>
    <row r="15" spans="2:8">
      <c r="B15" s="44" t="s">
        <v>38</v>
      </c>
      <c r="C15" s="45" t="s">
        <v>39</v>
      </c>
      <c r="D15" s="55"/>
      <c r="E15" s="47">
        <v>1900</v>
      </c>
      <c r="F15" s="48" t="s">
        <v>37</v>
      </c>
      <c r="G15" s="46">
        <v>1</v>
      </c>
      <c r="H15" s="49">
        <f t="shared" si="0"/>
        <v>1900</v>
      </c>
    </row>
    <row r="16" spans="2:8">
      <c r="B16" s="44" t="s">
        <v>40</v>
      </c>
      <c r="C16" s="45" t="s">
        <v>41</v>
      </c>
      <c r="D16" s="55"/>
      <c r="E16" s="47">
        <v>2800</v>
      </c>
      <c r="F16" s="48" t="s">
        <v>42</v>
      </c>
      <c r="G16" s="46">
        <v>1</v>
      </c>
      <c r="H16" s="49">
        <f t="shared" si="0"/>
        <v>2800</v>
      </c>
    </row>
    <row r="17" spans="2:8">
      <c r="B17" s="50" t="s">
        <v>27</v>
      </c>
      <c r="C17" s="51"/>
      <c r="D17" s="51"/>
      <c r="E17" s="52"/>
      <c r="F17" s="51"/>
      <c r="G17" s="53"/>
      <c r="H17" s="54">
        <f>SUM(H12:H16)</f>
        <v>20450</v>
      </c>
    </row>
    <row r="18" ht="16.35" spans="2:8">
      <c r="B18" s="29" t="s">
        <v>11</v>
      </c>
      <c r="C18" s="30"/>
      <c r="D18" s="30"/>
      <c r="E18" s="56"/>
      <c r="F18" s="30"/>
      <c r="G18" s="30"/>
      <c r="H18" s="57">
        <f>H17+H10</f>
        <v>25450</v>
      </c>
    </row>
  </sheetData>
  <mergeCells count="7">
    <mergeCell ref="B1:C1"/>
    <mergeCell ref="B8:H8"/>
    <mergeCell ref="B10:G10"/>
    <mergeCell ref="B11:H11"/>
    <mergeCell ref="B17:G17"/>
    <mergeCell ref="B18:G18"/>
    <mergeCell ref="D12:D16"/>
  </mergeCells>
  <hyperlinks>
    <hyperlink ref="C4" r:id="rId1" display="kong.wei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B1" sqref="B1:C5"/>
    </sheetView>
  </sheetViews>
  <sheetFormatPr defaultColWidth="8.91666666666667" defaultRowHeight="15.6" outlineLevelCol="7"/>
  <cols>
    <col min="1" max="1" width="5.08333333333333" customWidth="1"/>
    <col min="2" max="2" width="26.0833333333333" customWidth="1"/>
    <col min="3" max="3" width="38.1666666666667" style="3" customWidth="1"/>
    <col min="4" max="4" width="17.0833333333333" style="3" customWidth="1"/>
    <col min="5" max="5" width="11" customWidth="1"/>
    <col min="6" max="6" width="8.41666666666667" customWidth="1"/>
    <col min="7" max="7" width="10.0833333333333" customWidth="1"/>
    <col min="8" max="8" width="14.9166666666667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7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43</v>
      </c>
      <c r="C8" s="20"/>
      <c r="D8" s="20"/>
      <c r="E8" s="20"/>
      <c r="F8" s="20"/>
      <c r="G8" s="20"/>
      <c r="H8" s="21"/>
    </row>
    <row r="9" s="2" customFormat="1" spans="2:8">
      <c r="B9" s="22" t="s">
        <v>44</v>
      </c>
      <c r="C9" s="23" t="s">
        <v>45</v>
      </c>
      <c r="D9" s="24">
        <v>2021</v>
      </c>
      <c r="E9" s="25">
        <v>530</v>
      </c>
      <c r="F9" s="26" t="s">
        <v>46</v>
      </c>
      <c r="G9" s="27">
        <v>6</v>
      </c>
      <c r="H9" s="28">
        <f>E9*G9</f>
        <v>3180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3180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ong.wei@ubs-cn.com"/>
  </hyperlink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2023-11-01T06:16:00Z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96381280D03744B9BA5E2A0D0F462F65_13</vt:lpwstr>
  </property>
</Properties>
</file>