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1" r:id="rId2"/>
    <sheet name="Creative" sheetId="12" r:id="rId3"/>
    <sheet name="Staffing Fee" sheetId="7" r:id="rId4"/>
  </sheets>
  <calcPr calcId="144525"/>
</workbook>
</file>

<file path=xl/sharedStrings.xml><?xml version="1.0" encoding="utf-8"?>
<sst xmlns="http://schemas.openxmlformats.org/spreadsheetml/2006/main" count="171" uniqueCount="66">
  <si>
    <t xml:space="preserve">Quotation 
</t>
  </si>
  <si>
    <t>Client:</t>
  </si>
  <si>
    <t>AstraZeneca</t>
  </si>
  <si>
    <t xml:space="preserve">Project Name: </t>
  </si>
  <si>
    <t>2023阿斯利康Fasenra医学材料制作项目</t>
  </si>
  <si>
    <t>Supplier Contact Information:</t>
  </si>
  <si>
    <t>kong.wei@ubs-cn.com</t>
  </si>
  <si>
    <t>Effective Date:</t>
  </si>
  <si>
    <t>Item</t>
  </si>
  <si>
    <t>Cost</t>
  </si>
  <si>
    <t>I.Medical</t>
  </si>
  <si>
    <t>Sub-total</t>
  </si>
  <si>
    <t>II.Creative</t>
  </si>
  <si>
    <t>III.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</si>
  <si>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</si>
  <si>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</si>
  <si>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</si>
  <si>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</si>
  <si>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</si>
  <si>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</si>
  <si>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</si>
  <si>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</si>
  <si>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</si>
  <si>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Fasenra公众号推文*30</t>
  </si>
  <si>
    <t>Newsletter内容撰写(new work)</t>
  </si>
  <si>
    <t>包括医学编辑、适量文献检索、文案润色</t>
  </si>
  <si>
    <t>页</t>
  </si>
  <si>
    <t>英文原文下载</t>
  </si>
  <si>
    <t>篇</t>
  </si>
  <si>
    <t>Total：</t>
  </si>
  <si>
    <t>30套Total：</t>
  </si>
  <si>
    <t>Benralizumab的key data*幻灯（预计30页）</t>
  </si>
  <si>
    <t>幻灯框架整理</t>
  </si>
  <si>
    <t>根据已有标题提供幻灯大纲</t>
  </si>
  <si>
    <t>套</t>
  </si>
  <si>
    <t>PPT模板(new work)</t>
  </si>
  <si>
    <t>根据已有KV进行排版及PPT母版格式设定</t>
  </si>
  <si>
    <t>全国会幻灯(new work)</t>
  </si>
  <si>
    <t>包括医学编辑及适量文献检索</t>
  </si>
  <si>
    <t>中文原文下载</t>
  </si>
  <si>
    <t>文献标注(new work)</t>
  </si>
  <si>
    <t>根据所提供素材整理、高亮</t>
  </si>
  <si>
    <t>幻灯片解说词（中文）(new work)</t>
  </si>
  <si>
    <t>PPT美化(高级美化)(new work)</t>
  </si>
  <si>
    <t>使用Adobe绘图软件进行图标重绘、字体设计等</t>
  </si>
  <si>
    <t>主题词检索(new work)</t>
  </si>
  <si>
    <t>根据主题词对相关文献进行检索、阅读、汇总</t>
  </si>
  <si>
    <t>个</t>
  </si>
  <si>
    <t>生物制剂治疗重度哮喘的时机选择*幻灯（预计30页）</t>
  </si>
  <si>
    <t>Benralizumab的研发历程*预计150p</t>
  </si>
  <si>
    <t>文章/文献中译英(new work)</t>
  </si>
  <si>
    <t>包括翻译、校队、润色，按英文字符每1000字计算</t>
  </si>
  <si>
    <t>每1000字</t>
  </si>
  <si>
    <t>文章设计方案</t>
  </si>
  <si>
    <t>明确针对临床诊疗问题或药物应用问题等，设定合适的讨论主题，制定出检索方案；检索与选择相关文献（不含文献分级）。根据前期文献检索及精读后的结果，形成评估报告，以确定哪些主题应包括在大纲中讨论，及大致比重；及大纲框架布局。根据前期讨论结果，撰写大纲初稿。</t>
  </si>
  <si>
    <t>Non Ratecard</t>
  </si>
  <si>
    <t>手绘长图文（简单）</t>
  </si>
  <si>
    <t>含单个手绘人物形象设计</t>
  </si>
  <si>
    <t>屏</t>
  </si>
  <si>
    <t>项目管理/人员管理 
Service Fee/Staffing Fee</t>
  </si>
  <si>
    <t>Medical Director</t>
  </si>
  <si>
    <t>适用于年度单项标准报价不涵盖的项目</t>
  </si>
  <si>
    <t>小时</t>
  </si>
  <si>
    <t>Medical Manager</t>
  </si>
  <si>
    <t>Creative Director</t>
  </si>
  <si>
    <t>Account Manager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</si>
</sst>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#,##0_ "/>
    <numFmt numFmtId="180" formatCode="\¥#,##0.00;[Red]\¥#,##0.00"/>
  </numFmts>
  <fonts count="37">
    <font>
      <sz val="12"/>
      <name val="宋体"/>
      <charset val="134"/>
    </font>
    <font>
      <b/>
      <sz val="28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color theme="4" tint="-0.249977111117893"/>
      <name val="微软雅黑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name val="Arial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name val="微软雅黑"/>
      <charset val="134"/>
    </font>
    <font>
      <sz val="10"/>
      <color theme="1"/>
      <name val="Arial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8" borderId="2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26" applyNumberFormat="0" applyAlignment="0" applyProtection="0">
      <alignment vertical="center"/>
    </xf>
    <xf numFmtId="0" fontId="25" fillId="10" borderId="27" applyNumberFormat="0" applyAlignment="0" applyProtection="0">
      <alignment vertical="center"/>
    </xf>
    <xf numFmtId="0" fontId="26" fillId="10" borderId="26" applyNumberFormat="0" applyAlignment="0" applyProtection="0">
      <alignment vertical="center"/>
    </xf>
    <xf numFmtId="0" fontId="27" fillId="11" borderId="28" applyNumberFormat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36" fillId="0" borderId="0"/>
  </cellStyleXfs>
  <cellXfs count="93">
    <xf numFmtId="0" fontId="0" fillId="0" borderId="0" xfId="0">
      <alignment vertical="center"/>
    </xf>
    <xf numFmtId="0" fontId="0" fillId="0" borderId="0" xfId="52"/>
    <xf numFmtId="0" fontId="0" fillId="0" borderId="0" xfId="0" applyAlignment="1">
      <alignment vertical="center" wrapText="1"/>
    </xf>
    <xf numFmtId="0" fontId="1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176" fontId="3" fillId="0" borderId="0" xfId="49" applyNumberFormat="1" applyFont="1" applyAlignment="1">
      <alignment horizontal="left"/>
    </xf>
    <xf numFmtId="0" fontId="3" fillId="0" borderId="0" xfId="54" applyFont="1" applyAlignment="1">
      <alignment vertical="center" wrapText="1"/>
    </xf>
    <xf numFmtId="176" fontId="3" fillId="0" borderId="0" xfId="49" applyNumberFormat="1" applyFont="1" applyAlignment="1">
      <alignment horizontal="center"/>
    </xf>
    <xf numFmtId="0" fontId="3" fillId="0" borderId="0" xfId="54" applyFont="1" applyAlignment="1">
      <alignment wrapText="1"/>
    </xf>
    <xf numFmtId="0" fontId="2" fillId="0" borderId="0" xfId="54" applyFont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54" applyFont="1" applyAlignment="1">
      <alignment horizontal="left" vertical="center"/>
    </xf>
    <xf numFmtId="0" fontId="2" fillId="0" borderId="0" xfId="54" applyFont="1" applyAlignment="1">
      <alignment horizontal="right" vertical="center"/>
    </xf>
    <xf numFmtId="0" fontId="2" fillId="0" borderId="1" xfId="54" applyFont="1" applyBorder="1" applyAlignment="1">
      <alignment horizontal="center" vertical="center"/>
    </xf>
    <xf numFmtId="0" fontId="2" fillId="0" borderId="2" xfId="54" applyFont="1" applyBorder="1" applyAlignment="1">
      <alignment horizontal="center" vertical="center" wrapText="1"/>
    </xf>
    <xf numFmtId="0" fontId="2" fillId="0" borderId="2" xfId="54" applyFont="1" applyBorder="1" applyAlignment="1">
      <alignment horizontal="center" vertical="center"/>
    </xf>
    <xf numFmtId="0" fontId="2" fillId="0" borderId="3" xfId="54" applyFont="1" applyBorder="1" applyAlignment="1">
      <alignment horizontal="center" vertical="center"/>
    </xf>
    <xf numFmtId="0" fontId="5" fillId="2" borderId="4" xfId="54" applyFont="1" applyFill="1" applyBorder="1" applyAlignment="1">
      <alignment horizontal="left" vertical="center" wrapText="1"/>
    </xf>
    <xf numFmtId="0" fontId="5" fillId="2" borderId="5" xfId="54" applyFont="1" applyFill="1" applyBorder="1" applyAlignment="1">
      <alignment horizontal="left" vertical="center"/>
    </xf>
    <xf numFmtId="0" fontId="5" fillId="2" borderId="6" xfId="54" applyFont="1" applyFill="1" applyBorder="1" applyAlignment="1">
      <alignment horizontal="left" vertical="center"/>
    </xf>
    <xf numFmtId="0" fontId="6" fillId="3" borderId="7" xfId="0" applyFont="1" applyFill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40" fontId="6" fillId="0" borderId="10" xfId="53" applyNumberFormat="1" applyFont="1" applyBorder="1" applyAlignment="1">
      <alignment horizontal="center" vertical="center"/>
    </xf>
    <xf numFmtId="9" fontId="7" fillId="0" borderId="10" xfId="53" applyNumberFormat="1" applyFont="1" applyBorder="1" applyAlignment="1">
      <alignment horizontal="center" vertical="center"/>
    </xf>
    <xf numFmtId="177" fontId="7" fillId="0" borderId="10" xfId="53" applyNumberFormat="1" applyFont="1" applyBorder="1" applyAlignment="1">
      <alignment horizontal="center" vertical="center"/>
    </xf>
    <xf numFmtId="37" fontId="6" fillId="0" borderId="11" xfId="1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176" fontId="5" fillId="4" borderId="14" xfId="54" applyNumberFormat="1" applyFont="1" applyFill="1" applyBorder="1" applyAlignment="1">
      <alignment horizontal="right" vertical="center"/>
    </xf>
    <xf numFmtId="176" fontId="5" fillId="4" borderId="15" xfId="54" applyNumberFormat="1" applyFont="1" applyFill="1" applyBorder="1" applyAlignment="1">
      <alignment horizontal="right" vertical="center"/>
    </xf>
    <xf numFmtId="178" fontId="5" fillId="4" borderId="16" xfId="54" applyNumberFormat="1" applyFont="1" applyFill="1" applyBorder="1" applyAlignment="1">
      <alignment horizontal="right" vertical="center"/>
    </xf>
    <xf numFmtId="176" fontId="5" fillId="0" borderId="0" xfId="49" applyNumberFormat="1" applyFont="1" applyAlignment="1"/>
    <xf numFmtId="176" fontId="5" fillId="0" borderId="0" xfId="49" applyNumberFormat="1" applyFont="1" applyAlignment="1">
      <alignment wrapText="1"/>
    </xf>
    <xf numFmtId="0" fontId="5" fillId="0" borderId="0" xfId="49" applyFont="1" applyAlignment="1">
      <alignment horizontal="left" vertical="center"/>
    </xf>
    <xf numFmtId="176" fontId="8" fillId="0" borderId="0" xfId="49" applyNumberFormat="1" applyFont="1" applyAlignment="1">
      <alignment horizontal="left"/>
    </xf>
    <xf numFmtId="0" fontId="8" fillId="0" borderId="0" xfId="49" applyFont="1" applyAlignment="1">
      <alignment horizontal="left" vertical="center" wrapText="1"/>
    </xf>
    <xf numFmtId="0" fontId="8" fillId="0" borderId="0" xfId="49" applyFont="1" applyAlignment="1">
      <alignment horizontal="left" vertical="center"/>
    </xf>
    <xf numFmtId="176" fontId="8" fillId="0" borderId="0" xfId="49" applyNumberFormat="1" applyFont="1" applyAlignment="1">
      <alignment horizontal="left" wrapText="1"/>
    </xf>
    <xf numFmtId="179" fontId="2" fillId="0" borderId="0" xfId="49" applyNumberFormat="1" applyFont="1" applyAlignment="1">
      <alignment horizontal="center" vertical="center"/>
    </xf>
    <xf numFmtId="179" fontId="3" fillId="0" borderId="0" xfId="49" applyNumberFormat="1" applyFont="1" applyAlignment="1">
      <alignment horizontal="center"/>
    </xf>
    <xf numFmtId="179" fontId="2" fillId="0" borderId="0" xfId="54" applyNumberFormat="1" applyFont="1" applyAlignment="1">
      <alignment horizontal="center" vertical="center"/>
    </xf>
    <xf numFmtId="179" fontId="2" fillId="0" borderId="2" xfId="54" applyNumberFormat="1" applyFont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0" fontId="9" fillId="0" borderId="17" xfId="0" applyFont="1" applyBorder="1" applyAlignment="1">
      <alignment horizontal="left" vertical="center" wrapText="1"/>
    </xf>
    <xf numFmtId="40" fontId="9" fillId="0" borderId="10" xfId="53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40" fontId="9" fillId="0" borderId="10" xfId="53" applyNumberFormat="1" applyFont="1" applyBorder="1" applyAlignment="1">
      <alignment horizontal="center" vertical="center"/>
    </xf>
    <xf numFmtId="0" fontId="10" fillId="0" borderId="10" xfId="54" applyFont="1" applyBorder="1" applyAlignment="1">
      <alignment horizontal="center" vertical="center"/>
    </xf>
    <xf numFmtId="0" fontId="10" fillId="0" borderId="10" xfId="53" applyFont="1" applyBorder="1" applyAlignment="1">
      <alignment horizontal="center" vertical="center"/>
    </xf>
    <xf numFmtId="37" fontId="9" fillId="0" borderId="11" xfId="1" applyNumberFormat="1" applyFont="1" applyFill="1" applyBorder="1" applyAlignment="1">
      <alignment horizontal="center" vertical="center"/>
    </xf>
    <xf numFmtId="0" fontId="5" fillId="0" borderId="4" xfId="49" applyFont="1" applyBorder="1" applyAlignment="1">
      <alignment horizontal="right" vertical="center" wrapText="1"/>
    </xf>
    <xf numFmtId="0" fontId="5" fillId="0" borderId="5" xfId="49" applyFont="1" applyBorder="1" applyAlignment="1">
      <alignment horizontal="right" vertical="center" wrapText="1"/>
    </xf>
    <xf numFmtId="0" fontId="5" fillId="0" borderId="18" xfId="49" applyFont="1" applyBorder="1" applyAlignment="1">
      <alignment horizontal="right" vertical="center" wrapText="1"/>
    </xf>
    <xf numFmtId="180" fontId="5" fillId="0" borderId="11" xfId="1" applyNumberFormat="1" applyFont="1" applyFill="1" applyBorder="1" applyAlignment="1">
      <alignment horizontal="right" vertical="center"/>
    </xf>
    <xf numFmtId="176" fontId="2" fillId="4" borderId="19" xfId="54" applyNumberFormat="1" applyFont="1" applyFill="1" applyBorder="1" applyAlignment="1">
      <alignment horizontal="right" vertical="center"/>
    </xf>
    <xf numFmtId="176" fontId="2" fillId="4" borderId="20" xfId="54" applyNumberFormat="1" applyFont="1" applyFill="1" applyBorder="1" applyAlignment="1">
      <alignment horizontal="right" vertical="center"/>
    </xf>
    <xf numFmtId="180" fontId="2" fillId="4" borderId="21" xfId="54" applyNumberFormat="1" applyFont="1" applyFill="1" applyBorder="1" applyAlignment="1">
      <alignment horizontal="right" vertical="center"/>
    </xf>
    <xf numFmtId="0" fontId="11" fillId="0" borderId="0" xfId="0" applyFont="1">
      <alignment vertical="center"/>
    </xf>
    <xf numFmtId="0" fontId="5" fillId="0" borderId="10" xfId="54" applyFont="1" applyBorder="1" applyAlignment="1">
      <alignment horizontal="center" vertical="center"/>
    </xf>
    <xf numFmtId="0" fontId="5" fillId="0" borderId="10" xfId="54" applyFont="1" applyBorder="1" applyAlignment="1">
      <alignment horizontal="center" vertical="center" wrapText="1"/>
    </xf>
    <xf numFmtId="179" fontId="5" fillId="0" borderId="10" xfId="54" applyNumberFormat="1" applyFont="1" applyBorder="1" applyAlignment="1">
      <alignment horizontal="center" vertical="center"/>
    </xf>
    <xf numFmtId="0" fontId="5" fillId="2" borderId="10" xfId="54" applyFont="1" applyFill="1" applyBorder="1" applyAlignment="1">
      <alignment horizontal="left" vertical="center"/>
    </xf>
    <xf numFmtId="0" fontId="6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37" fontId="9" fillId="0" borderId="10" xfId="1" applyNumberFormat="1" applyFont="1" applyFill="1" applyBorder="1" applyAlignment="1">
      <alignment horizontal="center" vertical="center"/>
    </xf>
    <xf numFmtId="0" fontId="5" fillId="0" borderId="10" xfId="49" applyFont="1" applyBorder="1" applyAlignment="1">
      <alignment horizontal="right" vertical="center" wrapText="1"/>
    </xf>
    <xf numFmtId="180" fontId="5" fillId="0" borderId="10" xfId="1" applyNumberFormat="1" applyFont="1" applyFill="1" applyBorder="1" applyAlignment="1">
      <alignment horizontal="right" vertical="center"/>
    </xf>
    <xf numFmtId="40" fontId="9" fillId="0" borderId="10" xfId="53" applyNumberFormat="1" applyFont="1" applyFill="1" applyBorder="1" applyAlignment="1">
      <alignment horizontal="center" vertical="center"/>
    </xf>
    <xf numFmtId="0" fontId="10" fillId="0" borderId="10" xfId="54" applyFont="1" applyFill="1" applyBorder="1" applyAlignment="1">
      <alignment horizontal="center" vertical="center"/>
    </xf>
    <xf numFmtId="0" fontId="10" fillId="0" borderId="10" xfId="53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right" vertical="center" wrapText="1"/>
    </xf>
    <xf numFmtId="176" fontId="5" fillId="4" borderId="10" xfId="54" applyNumberFormat="1" applyFont="1" applyFill="1" applyBorder="1" applyAlignment="1">
      <alignment horizontal="right" vertical="center"/>
    </xf>
    <xf numFmtId="180" fontId="5" fillId="4" borderId="10" xfId="54" applyNumberFormat="1" applyFont="1" applyFill="1" applyBorder="1" applyAlignment="1">
      <alignment horizontal="right" vertical="center"/>
    </xf>
    <xf numFmtId="0" fontId="2" fillId="2" borderId="4" xfId="54" applyFont="1" applyFill="1" applyBorder="1" applyAlignment="1">
      <alignment horizontal="left" vertical="center"/>
    </xf>
    <xf numFmtId="0" fontId="2" fillId="2" borderId="6" xfId="54" applyFont="1" applyFill="1" applyBorder="1" applyAlignment="1">
      <alignment horizontal="left"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1" xfId="1" applyNumberFormat="1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right" vertical="center" wrapText="1"/>
    </xf>
    <xf numFmtId="178" fontId="2" fillId="6" borderId="22" xfId="1" applyNumberFormat="1" applyFont="1" applyFill="1" applyBorder="1" applyAlignment="1">
      <alignment horizontal="right" vertical="center"/>
    </xf>
    <xf numFmtId="176" fontId="2" fillId="4" borderId="14" xfId="54" applyNumberFormat="1" applyFont="1" applyFill="1" applyBorder="1" applyAlignment="1">
      <alignment horizontal="right" vertical="center"/>
    </xf>
    <xf numFmtId="178" fontId="2" fillId="4" borderId="16" xfId="54" applyNumberFormat="1" applyFont="1" applyFill="1" applyBorder="1" applyAlignment="1">
      <alignment horizontal="right" vertical="center"/>
    </xf>
    <xf numFmtId="0" fontId="13" fillId="0" borderId="0" xfId="0" applyFont="1">
      <alignment vertical="center"/>
    </xf>
    <xf numFmtId="0" fontId="14" fillId="7" borderId="0" xfId="0" applyFont="1" applyFill="1" applyAlignment="1">
      <alignment horizontal="right" vertical="center"/>
    </xf>
    <xf numFmtId="10" fontId="3" fillId="7" borderId="0" xfId="3" applyNumberFormat="1" applyFont="1" applyFill="1" applyAlignme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2 2" xfId="50"/>
    <cellStyle name="常规 3 3" xfId="51"/>
    <cellStyle name="常规_flash" xfId="52"/>
    <cellStyle name="常规_quotation GW" xfId="53"/>
    <cellStyle name="常规_长城会短信相关活动报价1016" xfId="54"/>
    <cellStyle name="样式 1" xfId="55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C25"/>
  <sheetViews>
    <sheetView tabSelected="1" zoomScale="80" zoomScaleNormal="80" workbookViewId="0">
      <selection activeCell="B1" sqref="B1:C1"/>
    </sheetView>
  </sheetViews>
  <sheetFormatPr defaultColWidth="8.83333333333333" defaultRowHeight="15.6" outlineLevelCol="2"/>
  <cols>
    <col min="1" max="1" width="5.08333333333333" customWidth="1"/>
    <col min="2" max="2" width="31.8" customWidth="1"/>
    <col min="3" max="3" width="36.9" customWidth="1"/>
    <col min="4" max="4" width="19.3333333333333" customWidth="1"/>
  </cols>
  <sheetData>
    <row r="1" ht="37.5" customHeight="1" spans="2:3">
      <c r="B1" s="3" t="s">
        <v>0</v>
      </c>
      <c r="C1" s="4"/>
    </row>
    <row r="2" ht="16.2" spans="2:3">
      <c r="B2" s="5" t="s">
        <v>1</v>
      </c>
      <c r="C2" s="6" t="s">
        <v>2</v>
      </c>
    </row>
    <row r="3" ht="16.2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2" spans="2:3">
      <c r="B8" s="80" t="s">
        <v>10</v>
      </c>
      <c r="C8" s="81"/>
    </row>
    <row r="9" s="1" customFormat="1" ht="16.2" spans="2:3">
      <c r="B9" s="82" t="s">
        <v>11</v>
      </c>
      <c r="C9" s="83">
        <f>Medical!H43</f>
        <v>294610</v>
      </c>
    </row>
    <row r="10" s="1" customFormat="1" ht="16.2" spans="2:3">
      <c r="B10" s="80" t="s">
        <v>12</v>
      </c>
      <c r="C10" s="81"/>
    </row>
    <row r="11" s="1" customFormat="1" ht="16.2" spans="2:3">
      <c r="B11" s="82" t="s">
        <v>11</v>
      </c>
      <c r="C11" s="83">
        <f>Creative!H11</f>
        <v>225000</v>
      </c>
    </row>
    <row r="12" s="1" customFormat="1" ht="16.2" spans="2:3">
      <c r="B12" s="80" t="s">
        <v>13</v>
      </c>
      <c r="C12" s="81"/>
    </row>
    <row r="13" s="1" customFormat="1" ht="16.2" spans="2:3">
      <c r="B13" s="82" t="s">
        <v>11</v>
      </c>
      <c r="C13" s="83">
        <f>'Staffing Fee'!H13</f>
        <v>74800</v>
      </c>
    </row>
    <row r="14" ht="4" customHeight="1" spans="2:3">
      <c r="B14" s="84"/>
      <c r="C14" s="85"/>
    </row>
    <row r="15" ht="16.2" spans="2:3">
      <c r="B15" s="86" t="s">
        <v>11</v>
      </c>
      <c r="C15" s="87">
        <f>C9+C11+C13</f>
        <v>594410</v>
      </c>
    </row>
    <row r="16" ht="16.2" spans="2:3">
      <c r="B16" s="86" t="s">
        <v>14</v>
      </c>
      <c r="C16" s="87">
        <f>C15*0.06</f>
        <v>35664.6</v>
      </c>
    </row>
    <row r="17" ht="16.95" spans="2:3">
      <c r="B17" s="88" t="s">
        <v>15</v>
      </c>
      <c r="C17" s="89">
        <f>C15+C16</f>
        <v>630074.6</v>
      </c>
    </row>
    <row r="18" spans="2:3">
      <c r="B18" s="90"/>
      <c r="C18" s="90"/>
    </row>
    <row r="19" spans="2:3">
      <c r="B19" s="91" t="s">
        <v>16</v>
      </c>
      <c r="C19" s="92">
        <f>+C13/C15</f>
        <v>0.125839067310442</v>
      </c>
    </row>
    <row r="20" spans="2:2">
      <c r="B20" s="35"/>
    </row>
    <row r="21" spans="2:2">
      <c r="B21" s="38"/>
    </row>
    <row r="22" spans="2:2">
      <c r="B22" s="38"/>
    </row>
    <row r="23" spans="2:2">
      <c r="B23" s="38"/>
    </row>
    <row r="24" spans="2:2">
      <c r="B24" s="38"/>
    </row>
    <row r="25" spans="2:2">
      <c r="B25" s="38"/>
    </row>
  </sheetData>
  <mergeCells count="5">
    <mergeCell ref="B1:C1"/>
    <mergeCell ref="B8:C8"/>
    <mergeCell ref="B10:C10"/>
    <mergeCell ref="B12:C12"/>
    <mergeCell ref="B14:C14"/>
  </mergeCells>
  <hyperlinks>
    <hyperlink ref="C4" r:id="rId1" display="kong.wei@ubs-cn.com" tooltip="mailto:kong.wei@ubs-cn.com"/>
  </hyperlinks>
  <pageMargins left="0.75" right="0.75" top="1" bottom="1" header="0.3" footer="0.3"/>
  <pageSetup paperSize="9" fitToWidth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43"/>
  <sheetViews>
    <sheetView zoomScale="80" zoomScaleNormal="80" workbookViewId="0">
      <selection activeCell="B35" sqref="B35:H35"/>
    </sheetView>
  </sheetViews>
  <sheetFormatPr defaultColWidth="8.66666666666667" defaultRowHeight="17.4" outlineLevelCol="7"/>
  <cols>
    <col min="2" max="2" width="30.4" customWidth="1"/>
    <col min="3" max="3" width="50" customWidth="1"/>
    <col min="4" max="4" width="15.625" customWidth="1"/>
    <col min="5" max="5" width="9.8" customWidth="1"/>
    <col min="6" max="6" width="8.1" style="63" customWidth="1"/>
    <col min="7" max="7" width="9" customWidth="1"/>
    <col min="8" max="8" width="11.7" customWidth="1"/>
  </cols>
  <sheetData>
    <row r="1" ht="39.6" spans="2:8">
      <c r="B1" s="3" t="s">
        <v>0</v>
      </c>
      <c r="C1" s="4"/>
      <c r="D1" s="5"/>
      <c r="E1" s="42"/>
      <c r="F1" s="5"/>
      <c r="G1" s="5"/>
      <c r="H1" s="5"/>
    </row>
    <row r="2" ht="16.2" spans="2:8">
      <c r="B2" s="5" t="s">
        <v>1</v>
      </c>
      <c r="C2" s="6" t="s">
        <v>2</v>
      </c>
      <c r="D2" s="7"/>
      <c r="E2" s="43"/>
      <c r="F2" s="8"/>
      <c r="G2" s="8"/>
      <c r="H2" s="8"/>
    </row>
    <row r="3" ht="16.2" spans="2:8">
      <c r="B3" s="5" t="s">
        <v>3</v>
      </c>
      <c r="C3" s="6" t="s">
        <v>4</v>
      </c>
      <c r="D3" s="9"/>
      <c r="E3" s="43"/>
      <c r="F3" s="8"/>
      <c r="G3" s="8"/>
      <c r="H3" s="8"/>
    </row>
    <row r="4" ht="16.2" spans="2:8">
      <c r="B4" s="10" t="s">
        <v>5</v>
      </c>
      <c r="C4" s="11" t="s">
        <v>6</v>
      </c>
      <c r="D4" s="10"/>
      <c r="E4" s="44"/>
      <c r="F4" s="10"/>
      <c r="G4" s="10"/>
      <c r="H4" s="10"/>
    </row>
    <row r="5" ht="16.2" spans="2:8">
      <c r="B5" s="10" t="s">
        <v>7</v>
      </c>
      <c r="C5" s="12"/>
      <c r="D5" s="10"/>
      <c r="E5" s="44"/>
      <c r="F5" s="10"/>
      <c r="G5" s="10"/>
      <c r="H5" s="10"/>
    </row>
    <row r="6" ht="16.2" spans="2:8">
      <c r="B6" s="13"/>
      <c r="C6" s="13"/>
      <c r="D6" s="13"/>
      <c r="E6" s="44"/>
      <c r="F6" s="13"/>
      <c r="G6" s="13"/>
      <c r="H6" s="13"/>
    </row>
    <row r="7" ht="31.2" spans="2:8">
      <c r="B7" s="64" t="s">
        <v>8</v>
      </c>
      <c r="C7" s="65" t="s">
        <v>17</v>
      </c>
      <c r="D7" s="65" t="s">
        <v>18</v>
      </c>
      <c r="E7" s="66" t="s">
        <v>19</v>
      </c>
      <c r="F7" s="64" t="s">
        <v>20</v>
      </c>
      <c r="G7" s="64" t="s">
        <v>21</v>
      </c>
      <c r="H7" s="64" t="s">
        <v>22</v>
      </c>
    </row>
    <row r="8" s="1" customFormat="1" ht="15.6" spans="2:8">
      <c r="B8" s="67" t="s">
        <v>23</v>
      </c>
      <c r="C8" s="67"/>
      <c r="D8" s="67"/>
      <c r="E8" s="67"/>
      <c r="F8" s="67"/>
      <c r="G8" s="67"/>
      <c r="H8" s="67"/>
    </row>
    <row r="9" s="1" customFormat="1" ht="15.6" spans="2:8">
      <c r="B9" s="68" t="s">
        <v>24</v>
      </c>
      <c r="C9" s="68" t="s">
        <v>25</v>
      </c>
      <c r="D9" s="69">
        <v>2021</v>
      </c>
      <c r="E9" s="52">
        <v>800</v>
      </c>
      <c r="F9" s="53" t="s">
        <v>26</v>
      </c>
      <c r="G9" s="54">
        <v>4</v>
      </c>
      <c r="H9" s="70">
        <f>E9*G9</f>
        <v>3200</v>
      </c>
    </row>
    <row r="10" s="1" customFormat="1" ht="15.6" spans="2:8">
      <c r="B10" s="68" t="s">
        <v>27</v>
      </c>
      <c r="C10" s="68" t="s">
        <v>27</v>
      </c>
      <c r="D10" s="69"/>
      <c r="E10" s="52">
        <v>10</v>
      </c>
      <c r="F10" s="53" t="s">
        <v>28</v>
      </c>
      <c r="G10" s="54">
        <v>10</v>
      </c>
      <c r="H10" s="70">
        <f>E10*G10</f>
        <v>100</v>
      </c>
    </row>
    <row r="11" s="1" customFormat="1" ht="15.6" spans="2:8">
      <c r="B11" s="71" t="s">
        <v>29</v>
      </c>
      <c r="C11" s="71"/>
      <c r="D11" s="71"/>
      <c r="E11" s="71"/>
      <c r="F11" s="71"/>
      <c r="G11" s="71"/>
      <c r="H11" s="72">
        <f>SUM(H9:H10)</f>
        <v>3300</v>
      </c>
    </row>
    <row r="12" s="1" customFormat="1" ht="15.6" spans="2:8">
      <c r="B12" s="71" t="s">
        <v>30</v>
      </c>
      <c r="C12" s="71"/>
      <c r="D12" s="71"/>
      <c r="E12" s="71"/>
      <c r="F12" s="71"/>
      <c r="G12" s="71"/>
      <c r="H12" s="72">
        <f>SUM(H11)*30</f>
        <v>99000</v>
      </c>
    </row>
    <row r="13" s="1" customFormat="1" ht="15.6" spans="2:8">
      <c r="B13" s="67" t="s">
        <v>31</v>
      </c>
      <c r="C13" s="67"/>
      <c r="D13" s="67"/>
      <c r="E13" s="67"/>
      <c r="F13" s="67"/>
      <c r="G13" s="67"/>
      <c r="H13" s="67"/>
    </row>
    <row r="14" s="1" customFormat="1" ht="15.6" spans="2:8">
      <c r="B14" s="68" t="s">
        <v>32</v>
      </c>
      <c r="C14" s="68" t="s">
        <v>33</v>
      </c>
      <c r="D14" s="69">
        <v>2021</v>
      </c>
      <c r="E14" s="52">
        <v>2000</v>
      </c>
      <c r="F14" s="53" t="s">
        <v>34</v>
      </c>
      <c r="G14" s="54">
        <v>1</v>
      </c>
      <c r="H14" s="70">
        <f t="shared" ref="H14:H23" si="0">E14*G14</f>
        <v>2000</v>
      </c>
    </row>
    <row r="15" ht="15.6" spans="2:8">
      <c r="B15" s="68" t="s">
        <v>35</v>
      </c>
      <c r="C15" s="68" t="s">
        <v>36</v>
      </c>
      <c r="D15" s="69"/>
      <c r="E15" s="52">
        <v>500</v>
      </c>
      <c r="F15" s="53" t="s">
        <v>34</v>
      </c>
      <c r="G15" s="54">
        <v>1</v>
      </c>
      <c r="H15" s="70">
        <f t="shared" si="0"/>
        <v>500</v>
      </c>
    </row>
    <row r="16" ht="15.6" spans="2:8">
      <c r="B16" s="68" t="s">
        <v>37</v>
      </c>
      <c r="C16" s="68" t="s">
        <v>38</v>
      </c>
      <c r="D16" s="69"/>
      <c r="E16" s="52">
        <v>300</v>
      </c>
      <c r="F16" s="53" t="s">
        <v>26</v>
      </c>
      <c r="G16" s="54">
        <v>30</v>
      </c>
      <c r="H16" s="70">
        <f t="shared" si="0"/>
        <v>9000</v>
      </c>
    </row>
    <row r="17" ht="15.6" spans="2:8">
      <c r="B17" s="68" t="s">
        <v>39</v>
      </c>
      <c r="C17" s="68" t="s">
        <v>39</v>
      </c>
      <c r="D17" s="69"/>
      <c r="E17" s="52">
        <v>7</v>
      </c>
      <c r="F17" s="53" t="s">
        <v>28</v>
      </c>
      <c r="G17" s="54">
        <v>15</v>
      </c>
      <c r="H17" s="70">
        <f t="shared" si="0"/>
        <v>105</v>
      </c>
    </row>
    <row r="18" ht="15.6" spans="2:8">
      <c r="B18" s="68" t="s">
        <v>27</v>
      </c>
      <c r="C18" s="68" t="s">
        <v>27</v>
      </c>
      <c r="D18" s="69"/>
      <c r="E18" s="52">
        <v>10</v>
      </c>
      <c r="F18" s="53" t="s">
        <v>28</v>
      </c>
      <c r="G18" s="54">
        <v>25</v>
      </c>
      <c r="H18" s="70">
        <f t="shared" si="0"/>
        <v>250</v>
      </c>
    </row>
    <row r="19" ht="15.6" spans="2:8">
      <c r="B19" s="68" t="s">
        <v>40</v>
      </c>
      <c r="C19" s="68" t="s">
        <v>41</v>
      </c>
      <c r="D19" s="69"/>
      <c r="E19" s="52">
        <v>15</v>
      </c>
      <c r="F19" s="53" t="s">
        <v>28</v>
      </c>
      <c r="G19" s="54">
        <v>20</v>
      </c>
      <c r="H19" s="70">
        <f t="shared" si="0"/>
        <v>300</v>
      </c>
    </row>
    <row r="20" ht="15.6" spans="2:8">
      <c r="B20" s="68" t="s">
        <v>42</v>
      </c>
      <c r="C20" s="68" t="s">
        <v>38</v>
      </c>
      <c r="D20" s="69"/>
      <c r="E20" s="52">
        <v>30</v>
      </c>
      <c r="F20" s="53" t="s">
        <v>26</v>
      </c>
      <c r="G20" s="54">
        <v>15</v>
      </c>
      <c r="H20" s="70">
        <f t="shared" si="0"/>
        <v>450</v>
      </c>
    </row>
    <row r="21" ht="15.6" spans="2:8">
      <c r="B21" s="68" t="s">
        <v>43</v>
      </c>
      <c r="C21" s="68" t="s">
        <v>44</v>
      </c>
      <c r="D21" s="69"/>
      <c r="E21" s="52">
        <v>100</v>
      </c>
      <c r="F21" s="53" t="s">
        <v>26</v>
      </c>
      <c r="G21" s="54">
        <v>30</v>
      </c>
      <c r="H21" s="70">
        <f t="shared" si="0"/>
        <v>3000</v>
      </c>
    </row>
    <row r="22" ht="15.6" spans="2:8">
      <c r="B22" s="68" t="s">
        <v>45</v>
      </c>
      <c r="C22" s="68" t="s">
        <v>46</v>
      </c>
      <c r="D22" s="69"/>
      <c r="E22" s="52">
        <v>20</v>
      </c>
      <c r="F22" s="53" t="s">
        <v>47</v>
      </c>
      <c r="G22" s="54">
        <v>15</v>
      </c>
      <c r="H22" s="70">
        <f t="shared" si="0"/>
        <v>300</v>
      </c>
    </row>
    <row r="23" ht="15.6" spans="2:8">
      <c r="B23" s="71" t="s">
        <v>29</v>
      </c>
      <c r="C23" s="71"/>
      <c r="D23" s="71"/>
      <c r="E23" s="71"/>
      <c r="F23" s="71"/>
      <c r="G23" s="71"/>
      <c r="H23" s="72">
        <f>SUM(H14:H22)</f>
        <v>15905</v>
      </c>
    </row>
    <row r="24" ht="15.6" spans="2:8">
      <c r="B24" s="67" t="s">
        <v>48</v>
      </c>
      <c r="C24" s="67"/>
      <c r="D24" s="67"/>
      <c r="E24" s="67"/>
      <c r="F24" s="67"/>
      <c r="G24" s="67"/>
      <c r="H24" s="67"/>
    </row>
    <row r="25" ht="15.6" spans="2:8">
      <c r="B25" s="68" t="s">
        <v>32</v>
      </c>
      <c r="C25" s="68" t="s">
        <v>33</v>
      </c>
      <c r="D25" s="69">
        <v>2021</v>
      </c>
      <c r="E25" s="52">
        <v>2000</v>
      </c>
      <c r="F25" s="53" t="s">
        <v>34</v>
      </c>
      <c r="G25" s="54">
        <v>1</v>
      </c>
      <c r="H25" s="70">
        <f t="shared" ref="H20:H33" si="1">E25*G25</f>
        <v>2000</v>
      </c>
    </row>
    <row r="26" ht="15.6" spans="2:8">
      <c r="B26" s="68" t="s">
        <v>35</v>
      </c>
      <c r="C26" s="68" t="s">
        <v>36</v>
      </c>
      <c r="D26" s="69"/>
      <c r="E26" s="52">
        <v>500</v>
      </c>
      <c r="F26" s="53" t="s">
        <v>34</v>
      </c>
      <c r="G26" s="54">
        <v>1</v>
      </c>
      <c r="H26" s="70">
        <f t="shared" si="1"/>
        <v>500</v>
      </c>
    </row>
    <row r="27" ht="15.6" spans="2:8">
      <c r="B27" s="68" t="s">
        <v>37</v>
      </c>
      <c r="C27" s="68" t="s">
        <v>38</v>
      </c>
      <c r="D27" s="69"/>
      <c r="E27" s="52">
        <v>300</v>
      </c>
      <c r="F27" s="53" t="s">
        <v>26</v>
      </c>
      <c r="G27" s="54">
        <v>30</v>
      </c>
      <c r="H27" s="70">
        <f t="shared" si="1"/>
        <v>9000</v>
      </c>
    </row>
    <row r="28" ht="15.6" spans="2:8">
      <c r="B28" s="68" t="s">
        <v>39</v>
      </c>
      <c r="C28" s="68" t="s">
        <v>39</v>
      </c>
      <c r="D28" s="69"/>
      <c r="E28" s="52">
        <v>7</v>
      </c>
      <c r="F28" s="53" t="s">
        <v>28</v>
      </c>
      <c r="G28" s="54">
        <v>15</v>
      </c>
      <c r="H28" s="70">
        <f t="shared" si="1"/>
        <v>105</v>
      </c>
    </row>
    <row r="29" ht="15.6" spans="2:8">
      <c r="B29" s="68" t="s">
        <v>27</v>
      </c>
      <c r="C29" s="68" t="s">
        <v>27</v>
      </c>
      <c r="D29" s="69"/>
      <c r="E29" s="52">
        <v>10</v>
      </c>
      <c r="F29" s="53" t="s">
        <v>28</v>
      </c>
      <c r="G29" s="54">
        <v>25</v>
      </c>
      <c r="H29" s="70">
        <f t="shared" si="1"/>
        <v>250</v>
      </c>
    </row>
    <row r="30" ht="15.6" spans="2:8">
      <c r="B30" s="68" t="s">
        <v>40</v>
      </c>
      <c r="C30" s="68" t="s">
        <v>41</v>
      </c>
      <c r="D30" s="69"/>
      <c r="E30" s="52">
        <v>15</v>
      </c>
      <c r="F30" s="53" t="s">
        <v>28</v>
      </c>
      <c r="G30" s="54">
        <v>20</v>
      </c>
      <c r="H30" s="70">
        <f t="shared" si="1"/>
        <v>300</v>
      </c>
    </row>
    <row r="31" ht="15.6" spans="2:8">
      <c r="B31" s="68" t="s">
        <v>42</v>
      </c>
      <c r="C31" s="68" t="s">
        <v>38</v>
      </c>
      <c r="D31" s="69"/>
      <c r="E31" s="52">
        <v>30</v>
      </c>
      <c r="F31" s="53" t="s">
        <v>26</v>
      </c>
      <c r="G31" s="54">
        <v>15</v>
      </c>
      <c r="H31" s="70">
        <f t="shared" si="1"/>
        <v>450</v>
      </c>
    </row>
    <row r="32" ht="15.6" spans="2:8">
      <c r="B32" s="68" t="s">
        <v>43</v>
      </c>
      <c r="C32" s="68" t="s">
        <v>44</v>
      </c>
      <c r="D32" s="69"/>
      <c r="E32" s="52">
        <v>100</v>
      </c>
      <c r="F32" s="53" t="s">
        <v>26</v>
      </c>
      <c r="G32" s="54">
        <v>30</v>
      </c>
      <c r="H32" s="70">
        <f t="shared" si="1"/>
        <v>3000</v>
      </c>
    </row>
    <row r="33" ht="15.6" spans="2:8">
      <c r="B33" s="68" t="s">
        <v>45</v>
      </c>
      <c r="C33" s="68" t="s">
        <v>46</v>
      </c>
      <c r="D33" s="69"/>
      <c r="E33" s="52">
        <v>20</v>
      </c>
      <c r="F33" s="53" t="s">
        <v>47</v>
      </c>
      <c r="G33" s="54">
        <v>15</v>
      </c>
      <c r="H33" s="70">
        <f t="shared" si="1"/>
        <v>300</v>
      </c>
    </row>
    <row r="34" ht="15.6" spans="2:8">
      <c r="B34" s="71" t="s">
        <v>29</v>
      </c>
      <c r="C34" s="71"/>
      <c r="D34" s="71"/>
      <c r="E34" s="71"/>
      <c r="F34" s="71"/>
      <c r="G34" s="71"/>
      <c r="H34" s="72">
        <f>SUM(H25:H33)</f>
        <v>15905</v>
      </c>
    </row>
    <row r="35" ht="15.6" spans="2:8">
      <c r="B35" s="67" t="s">
        <v>49</v>
      </c>
      <c r="C35" s="67"/>
      <c r="D35" s="67"/>
      <c r="E35" s="67"/>
      <c r="F35" s="67"/>
      <c r="G35" s="67"/>
      <c r="H35" s="67"/>
    </row>
    <row r="36" ht="15.6" spans="2:8">
      <c r="B36" s="68" t="s">
        <v>24</v>
      </c>
      <c r="C36" s="68" t="s">
        <v>25</v>
      </c>
      <c r="D36" s="69">
        <v>2021</v>
      </c>
      <c r="E36" s="73">
        <v>800</v>
      </c>
      <c r="F36" s="74" t="s">
        <v>26</v>
      </c>
      <c r="G36" s="75">
        <v>150</v>
      </c>
      <c r="H36" s="70">
        <f t="shared" ref="H36:H41" si="2">E36*G36</f>
        <v>120000</v>
      </c>
    </row>
    <row r="37" ht="15.6" spans="2:8">
      <c r="B37" s="68" t="s">
        <v>39</v>
      </c>
      <c r="C37" s="68" t="s">
        <v>39</v>
      </c>
      <c r="D37" s="69"/>
      <c r="E37" s="73">
        <v>7</v>
      </c>
      <c r="F37" s="76" t="s">
        <v>28</v>
      </c>
      <c r="G37" s="75">
        <v>50</v>
      </c>
      <c r="H37" s="70">
        <f t="shared" si="2"/>
        <v>350</v>
      </c>
    </row>
    <row r="38" ht="15.6" spans="2:8">
      <c r="B38" s="68" t="s">
        <v>27</v>
      </c>
      <c r="C38" s="68" t="s">
        <v>27</v>
      </c>
      <c r="D38" s="69"/>
      <c r="E38" s="73">
        <v>10</v>
      </c>
      <c r="F38" s="76" t="s">
        <v>28</v>
      </c>
      <c r="G38" s="75">
        <v>50</v>
      </c>
      <c r="H38" s="70">
        <f t="shared" si="2"/>
        <v>500</v>
      </c>
    </row>
    <row r="39" ht="15.6" spans="2:8">
      <c r="B39" s="68" t="s">
        <v>45</v>
      </c>
      <c r="C39" s="68" t="s">
        <v>46</v>
      </c>
      <c r="D39" s="69"/>
      <c r="E39" s="73">
        <v>20</v>
      </c>
      <c r="F39" s="74" t="s">
        <v>47</v>
      </c>
      <c r="G39" s="75">
        <v>50</v>
      </c>
      <c r="H39" s="70">
        <f t="shared" si="2"/>
        <v>1000</v>
      </c>
    </row>
    <row r="40" ht="15.6" spans="2:8">
      <c r="B40" s="68" t="s">
        <v>50</v>
      </c>
      <c r="C40" s="68" t="s">
        <v>51</v>
      </c>
      <c r="D40" s="69"/>
      <c r="E40" s="73">
        <v>190</v>
      </c>
      <c r="F40" s="74" t="s">
        <v>52</v>
      </c>
      <c r="G40" s="75">
        <v>5</v>
      </c>
      <c r="H40" s="70">
        <f t="shared" si="2"/>
        <v>950</v>
      </c>
    </row>
    <row r="41" ht="75" spans="2:8">
      <c r="B41" s="68" t="s">
        <v>53</v>
      </c>
      <c r="C41" s="68" t="s">
        <v>54</v>
      </c>
      <c r="D41" s="69" t="s">
        <v>55</v>
      </c>
      <c r="E41" s="73">
        <v>41000</v>
      </c>
      <c r="F41" s="74" t="s">
        <v>34</v>
      </c>
      <c r="G41" s="75">
        <v>1</v>
      </c>
      <c r="H41" s="70">
        <f t="shared" si="2"/>
        <v>41000</v>
      </c>
    </row>
    <row r="42" ht="15.6" spans="2:8">
      <c r="B42" s="77" t="s">
        <v>29</v>
      </c>
      <c r="C42" s="77"/>
      <c r="D42" s="77"/>
      <c r="E42" s="77"/>
      <c r="F42" s="77"/>
      <c r="G42" s="77"/>
      <c r="H42" s="72">
        <f>SUM(H36:H41)</f>
        <v>163800</v>
      </c>
    </row>
    <row r="43" ht="15.6" spans="2:8">
      <c r="B43" s="78" t="s">
        <v>11</v>
      </c>
      <c r="C43" s="78"/>
      <c r="D43" s="78"/>
      <c r="E43" s="78"/>
      <c r="F43" s="78"/>
      <c r="G43" s="78"/>
      <c r="H43" s="79">
        <f>SUM(H12+H23+H34+H42)</f>
        <v>294610</v>
      </c>
    </row>
  </sheetData>
  <mergeCells count="15">
    <mergeCell ref="B1:C1"/>
    <mergeCell ref="B8:H8"/>
    <mergeCell ref="B11:G11"/>
    <mergeCell ref="B12:G12"/>
    <mergeCell ref="B13:H13"/>
    <mergeCell ref="B23:G23"/>
    <mergeCell ref="B24:H24"/>
    <mergeCell ref="B34:G34"/>
    <mergeCell ref="B35:H35"/>
    <mergeCell ref="B42:G42"/>
    <mergeCell ref="B43:G43"/>
    <mergeCell ref="D9:D10"/>
    <mergeCell ref="D14:D22"/>
    <mergeCell ref="D25:D33"/>
    <mergeCell ref="D36:D40"/>
  </mergeCells>
  <hyperlinks>
    <hyperlink ref="C4" r:id="rId1" display="kong.wei@ubs-cn.com" tooltip="mailto:kong.wei@ubs-cn.com"/>
  </hyperlinks>
  <pageMargins left="0.75" right="0.75" top="1" bottom="1" header="0.5" footer="0.5"/>
  <pageSetup paperSize="9" scale="5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1"/>
  <sheetViews>
    <sheetView zoomScale="80" zoomScaleNormal="80" workbookViewId="0">
      <selection activeCell="B14" sqref="B14"/>
    </sheetView>
  </sheetViews>
  <sheetFormatPr defaultColWidth="8.83333333333333" defaultRowHeight="15.6" outlineLevelCol="7"/>
  <cols>
    <col min="2" max="2" width="30.4166666666667" customWidth="1"/>
    <col min="3" max="3" width="36.9" customWidth="1"/>
    <col min="4" max="4" width="17.75" customWidth="1"/>
    <col min="5" max="5" width="10.3" customWidth="1"/>
    <col min="6" max="6" width="5.3" customWidth="1"/>
    <col min="7" max="7" width="9.3" customWidth="1"/>
    <col min="8" max="8" width="12.7" customWidth="1"/>
  </cols>
  <sheetData>
    <row r="1" ht="39.6" spans="2:8">
      <c r="B1" s="3" t="s">
        <v>0</v>
      </c>
      <c r="C1" s="4"/>
      <c r="D1" s="5"/>
      <c r="E1" s="42"/>
      <c r="F1" s="5"/>
      <c r="G1" s="5"/>
      <c r="H1" s="5"/>
    </row>
    <row r="2" ht="16.2" spans="2:8">
      <c r="B2" s="5" t="s">
        <v>1</v>
      </c>
      <c r="C2" s="6" t="s">
        <v>2</v>
      </c>
      <c r="D2" s="7"/>
      <c r="E2" s="43"/>
      <c r="F2" s="8"/>
      <c r="G2" s="8"/>
      <c r="H2" s="8"/>
    </row>
    <row r="3" ht="16.2" spans="2:8">
      <c r="B3" s="5" t="s">
        <v>3</v>
      </c>
      <c r="C3" s="6" t="s">
        <v>4</v>
      </c>
      <c r="D3" s="9"/>
      <c r="E3" s="43"/>
      <c r="F3" s="8"/>
      <c r="G3" s="8"/>
      <c r="H3" s="8"/>
    </row>
    <row r="4" ht="16.2" spans="2:8">
      <c r="B4" s="10" t="s">
        <v>5</v>
      </c>
      <c r="C4" s="11" t="s">
        <v>6</v>
      </c>
      <c r="D4" s="10"/>
      <c r="E4" s="44"/>
      <c r="F4" s="10"/>
      <c r="G4" s="10"/>
      <c r="H4" s="10"/>
    </row>
    <row r="5" ht="16.2" spans="2:8">
      <c r="B5" s="10" t="s">
        <v>7</v>
      </c>
      <c r="C5" s="12"/>
      <c r="D5" s="10"/>
      <c r="E5" s="44"/>
      <c r="F5" s="10"/>
      <c r="G5" s="10"/>
      <c r="H5" s="10"/>
    </row>
    <row r="6" ht="16.95" spans="2:8">
      <c r="B6" s="13"/>
      <c r="C6" s="13"/>
      <c r="D6" s="13"/>
      <c r="E6" s="44"/>
      <c r="F6" s="13"/>
      <c r="G6" s="13"/>
      <c r="H6" s="13"/>
    </row>
    <row r="7" ht="32.4" spans="2:8">
      <c r="B7" s="14" t="s">
        <v>8</v>
      </c>
      <c r="C7" s="15" t="s">
        <v>17</v>
      </c>
      <c r="D7" s="15" t="s">
        <v>18</v>
      </c>
      <c r="E7" s="45" t="s">
        <v>19</v>
      </c>
      <c r="F7" s="16" t="s">
        <v>20</v>
      </c>
      <c r="G7" s="16" t="s">
        <v>21</v>
      </c>
      <c r="H7" s="17" t="s">
        <v>22</v>
      </c>
    </row>
    <row r="8" spans="2:8">
      <c r="B8" s="46" t="s">
        <v>23</v>
      </c>
      <c r="C8" s="47"/>
      <c r="D8" s="47"/>
      <c r="E8" s="47"/>
      <c r="F8" s="47"/>
      <c r="G8" s="47"/>
      <c r="H8" s="48"/>
    </row>
    <row r="9" spans="2:8">
      <c r="B9" s="49" t="s">
        <v>56</v>
      </c>
      <c r="C9" s="50" t="s">
        <v>57</v>
      </c>
      <c r="D9" s="51">
        <v>2021</v>
      </c>
      <c r="E9" s="52">
        <v>1500</v>
      </c>
      <c r="F9" s="53" t="s">
        <v>58</v>
      </c>
      <c r="G9" s="54">
        <v>5</v>
      </c>
      <c r="H9" s="55">
        <f>SUM(E9*G9)</f>
        <v>7500</v>
      </c>
    </row>
    <row r="10" spans="2:8">
      <c r="B10" s="56" t="s">
        <v>30</v>
      </c>
      <c r="C10" s="57"/>
      <c r="D10" s="57"/>
      <c r="E10" s="57"/>
      <c r="F10" s="57"/>
      <c r="G10" s="58"/>
      <c r="H10" s="59">
        <f>SUM(H9:H9)*30</f>
        <v>225000</v>
      </c>
    </row>
    <row r="11" ht="16.95" spans="2:8">
      <c r="B11" s="60" t="s">
        <v>11</v>
      </c>
      <c r="C11" s="61"/>
      <c r="D11" s="61"/>
      <c r="E11" s="61"/>
      <c r="F11" s="61"/>
      <c r="G11" s="61"/>
      <c r="H11" s="62">
        <f>SUM(H10)</f>
        <v>225000</v>
      </c>
    </row>
  </sheetData>
  <mergeCells count="4">
    <mergeCell ref="B1:C1"/>
    <mergeCell ref="B8:H8"/>
    <mergeCell ref="B10:G10"/>
    <mergeCell ref="B11:G11"/>
  </mergeCells>
  <hyperlinks>
    <hyperlink ref="C4" r:id="rId1" display="kong.wei@ubs-cn.com" tooltip="mailto:kong.wei@ubs-cn.com"/>
  </hyperlinks>
  <pageMargins left="0.75" right="0.75" top="1" bottom="1" header="0.5" footer="0.5"/>
  <pageSetup paperSize="9" scale="6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2"/>
  <sheetViews>
    <sheetView zoomScale="80" zoomScaleNormal="80" workbookViewId="0">
      <selection activeCell="B1" sqref="B1:C1"/>
    </sheetView>
  </sheetViews>
  <sheetFormatPr defaultColWidth="8.83333333333333" defaultRowHeight="15.6" outlineLevelCol="7"/>
  <cols>
    <col min="1" max="1" width="5.08333333333333" customWidth="1"/>
    <col min="2" max="2" width="30.4" customWidth="1"/>
    <col min="3" max="3" width="36.9" style="2" customWidth="1"/>
    <col min="4" max="4" width="18.5" style="2" customWidth="1"/>
    <col min="5" max="5" width="10.3" customWidth="1"/>
    <col min="6" max="6" width="5.3" customWidth="1"/>
    <col min="7" max="7" width="9.3" customWidth="1"/>
    <col min="8" max="8" width="11.2" customWidth="1"/>
  </cols>
  <sheetData>
    <row r="1" ht="37.5" customHeight="1" spans="2:8">
      <c r="B1" s="3" t="s">
        <v>0</v>
      </c>
      <c r="C1" s="4"/>
      <c r="D1" s="5"/>
      <c r="E1" s="5"/>
      <c r="F1" s="5"/>
      <c r="G1" s="5"/>
      <c r="H1" s="5"/>
    </row>
    <row r="2" ht="16.2" spans="2:8">
      <c r="B2" s="5" t="s">
        <v>1</v>
      </c>
      <c r="C2" s="6" t="s">
        <v>2</v>
      </c>
      <c r="D2" s="7"/>
      <c r="E2" s="8"/>
      <c r="F2" s="8"/>
      <c r="G2" s="8"/>
      <c r="H2" s="8"/>
    </row>
    <row r="3" ht="16.2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ht="33.75" customHeight="1" spans="2:8">
      <c r="B8" s="18" t="s">
        <v>59</v>
      </c>
      <c r="C8" s="19"/>
      <c r="D8" s="19"/>
      <c r="E8" s="19"/>
      <c r="F8" s="19"/>
      <c r="G8" s="19"/>
      <c r="H8" s="20"/>
    </row>
    <row r="9" spans="2:8">
      <c r="B9" s="21" t="s">
        <v>60</v>
      </c>
      <c r="C9" s="22" t="s">
        <v>61</v>
      </c>
      <c r="D9" s="23">
        <v>2021</v>
      </c>
      <c r="E9" s="24">
        <v>550</v>
      </c>
      <c r="F9" s="25" t="s">
        <v>62</v>
      </c>
      <c r="G9" s="26">
        <v>40</v>
      </c>
      <c r="H9" s="27">
        <f t="shared" ref="H9:H12" si="0">E9*G9</f>
        <v>22000</v>
      </c>
    </row>
    <row r="10" spans="2:8">
      <c r="B10" s="21" t="s">
        <v>63</v>
      </c>
      <c r="C10" s="28"/>
      <c r="D10" s="29"/>
      <c r="E10" s="24">
        <v>400</v>
      </c>
      <c r="F10" s="25" t="s">
        <v>62</v>
      </c>
      <c r="G10" s="26">
        <v>40</v>
      </c>
      <c r="H10" s="27">
        <f t="shared" si="0"/>
        <v>16000</v>
      </c>
    </row>
    <row r="11" spans="2:8">
      <c r="B11" s="21" t="s">
        <v>64</v>
      </c>
      <c r="C11" s="28"/>
      <c r="D11" s="29"/>
      <c r="E11" s="24">
        <v>530</v>
      </c>
      <c r="F11" s="25" t="s">
        <v>62</v>
      </c>
      <c r="G11" s="26">
        <v>60</v>
      </c>
      <c r="H11" s="27">
        <f t="shared" si="0"/>
        <v>31800</v>
      </c>
    </row>
    <row r="12" spans="2:8">
      <c r="B12" s="21" t="s">
        <v>65</v>
      </c>
      <c r="C12" s="30"/>
      <c r="D12" s="31"/>
      <c r="E12" s="24">
        <v>250</v>
      </c>
      <c r="F12" s="25" t="s">
        <v>62</v>
      </c>
      <c r="G12" s="26">
        <v>20</v>
      </c>
      <c r="H12" s="27">
        <f t="shared" si="0"/>
        <v>5000</v>
      </c>
    </row>
    <row r="13" ht="16.35" spans="2:8">
      <c r="B13" s="32" t="s">
        <v>11</v>
      </c>
      <c r="C13" s="33"/>
      <c r="D13" s="33"/>
      <c r="E13" s="33"/>
      <c r="F13" s="33"/>
      <c r="G13" s="33"/>
      <c r="H13" s="34">
        <f>SUM(H9:H12)</f>
        <v>74800</v>
      </c>
    </row>
    <row r="17" spans="2:5">
      <c r="B17" s="35"/>
      <c r="C17" s="36"/>
      <c r="D17" s="36"/>
      <c r="E17" s="37"/>
    </row>
    <row r="18" spans="2:5">
      <c r="B18" s="38"/>
      <c r="C18" s="39"/>
      <c r="D18" s="39"/>
      <c r="E18" s="40"/>
    </row>
    <row r="19" spans="2:5">
      <c r="B19" s="38"/>
      <c r="C19" s="39"/>
      <c r="D19" s="39"/>
      <c r="E19" s="40"/>
    </row>
    <row r="20" spans="2:5">
      <c r="B20" s="38"/>
      <c r="C20" s="39"/>
      <c r="D20" s="39"/>
      <c r="E20" s="40"/>
    </row>
    <row r="21" spans="2:5">
      <c r="B21" s="38"/>
      <c r="C21" s="39"/>
      <c r="D21" s="39"/>
      <c r="E21" s="40"/>
    </row>
    <row r="22" spans="2:5">
      <c r="B22" s="38"/>
      <c r="C22" s="41"/>
      <c r="D22" s="41"/>
      <c r="E22" s="40"/>
    </row>
  </sheetData>
  <mergeCells count="5">
    <mergeCell ref="B1:C1"/>
    <mergeCell ref="B8:H8"/>
    <mergeCell ref="B13:G13"/>
    <mergeCell ref="C9:C12"/>
    <mergeCell ref="D9:D12"/>
  </mergeCells>
  <hyperlinks>
    <hyperlink ref="C4" r:id="rId1" display="kong.wei@ubs-cn.com" tooltip="mailto:kong.wei@ubs-cn.com"/>
  </hyperlinks>
  <pageMargins left="0.75" right="0.75" top="1" bottom="1" header="0.3" footer="0.3"/>
  <pageSetup paperSize="9" scale="6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2016-06-29T17:42:00Z</dcterms:created>
  <cp:lastPrinted>2023-04-19T12:21:00Z</cp:lastPrinted>
  <dcterms:modified xsi:type="dcterms:W3CDTF">2023-11-27T06:18:16Z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1E75D7CF8C934B409971715788C9399A_13</vt:lpwstr>
  </property>
</Properties>
</file>