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Video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<sst xmlns="http://schemas.openxmlformats.org/spreadsheetml/2006/main" count="66" uniqueCount="38">
  <si>
    <t>结算单</t>
  </si>
  <si>
    <t>Client:</t>
  </si>
  <si>
    <t>AstraZeneca</t>
  </si>
  <si>
    <t xml:space="preserve">Project Name: </t>
  </si>
  <si>
    <t>2022阿斯利康安达唐视频制作项目</t>
  </si>
  <si>
    <t>Supplier Contact Information:</t>
  </si>
  <si>
    <t>keira.liu@ubs-cn.com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</si>
  <si>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</si>
  <si>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</si>
  <si>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</si>
  <si>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</si>
  <si>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</si>
  <si>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</si>
  <si>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</si>
  <si>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</si>
  <si>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Staffing Fee % of total cost</t>
  </si>
  <si>
    <t xml:space="preserve">                   </t>
  </si>
  <si>
    <t>Description</t>
  </si>
  <si>
    <t>AZ Annual Rate
(if have, list year)</t>
  </si>
  <si>
    <t>Unit Price</t>
  </si>
  <si>
    <t>Unit</t>
  </si>
  <si>
    <t>Quantity</t>
  </si>
  <si>
    <t>Amount</t>
  </si>
  <si>
    <t>二维视频修改</t>
  </si>
  <si>
    <t>动画特效</t>
  </si>
  <si>
    <t>二维动画</t>
  </si>
  <si>
    <t>秒</t>
  </si>
  <si>
    <t>后期剪辑</t>
  </si>
  <si>
    <t>后期剪辑精剪</t>
  </si>
  <si>
    <t>小时/hour(s)</t>
  </si>
  <si>
    <t>配音</t>
  </si>
  <si>
    <t>中英文专业配音</t>
  </si>
  <si>
    <t>分钟</t>
  </si>
  <si>
    <t>Total：</t>
  </si>
  <si>
    <t>项目管理/人员管理 
Service Fee/Staffing Fee</t>
  </si>
  <si>
    <t>Account Manager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</si>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</sst>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9" borderId="18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</cellStyleXfs>
  <cellXfs count="68">
    <xf numFmtId="0" fontId="0" fillId="0" borderId="0" xfId="0">
      <alignment vertical="center"/>
    </xf>
    <xf numFmtId="0" fontId="0" fillId="0" borderId="0" xfId="51"/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3" applyFont="1" applyAlignment="1">
      <alignment horizontal="left" vertical="center"/>
    </xf>
    <xf numFmtId="0" fontId="3" fillId="0" borderId="0" xfId="53" applyFont="1" applyAlignment="1">
      <alignment horizontal="right" vertical="center"/>
    </xf>
    <xf numFmtId="0" fontId="6" fillId="0" borderId="1" xfId="53" applyFont="1" applyBorder="1" applyAlignment="1">
      <alignment horizontal="center" vertical="center"/>
    </xf>
    <xf numFmtId="0" fontId="6" fillId="0" borderId="2" xfId="53" applyFont="1" applyBorder="1" applyAlignment="1">
      <alignment horizontal="center" vertical="center" wrapText="1"/>
    </xf>
    <xf numFmtId="0" fontId="6" fillId="0" borderId="2" xfId="53" applyFont="1" applyBorder="1" applyAlignment="1">
      <alignment horizontal="center" vertical="center"/>
    </xf>
    <xf numFmtId="0" fontId="6" fillId="0" borderId="3" xfId="53" applyFont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40" fontId="7" fillId="0" borderId="5" xfId="52" applyNumberFormat="1" applyFont="1" applyBorder="1" applyAlignment="1">
      <alignment horizontal="center" vertical="center"/>
    </xf>
    <xf numFmtId="9" fontId="1" fillId="0" borderId="5" xfId="52" applyNumberFormat="1" applyFont="1" applyBorder="1" applyAlignment="1">
      <alignment horizontal="center" vertical="center"/>
    </xf>
    <xf numFmtId="177" fontId="1" fillId="0" borderId="5" xfId="52" applyNumberFormat="1" applyFont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176" fontId="3" fillId="3" borderId="8" xfId="53" applyNumberFormat="1" applyFont="1" applyFill="1" applyBorder="1" applyAlignment="1">
      <alignment horizontal="right" vertical="center"/>
    </xf>
    <xf numFmtId="176" fontId="3" fillId="3" borderId="9" xfId="53" applyNumberFormat="1" applyFont="1" applyFill="1" applyBorder="1" applyAlignment="1">
      <alignment horizontal="right" vertical="center"/>
    </xf>
    <xf numFmtId="178" fontId="3" fillId="3" borderId="10" xfId="53" applyNumberFormat="1" applyFont="1" applyFill="1" applyBorder="1" applyAlignment="1">
      <alignment horizontal="center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 wrapText="1"/>
    </xf>
    <xf numFmtId="0" fontId="3" fillId="0" borderId="0" xfId="53" applyFont="1" applyAlignment="1">
      <alignment horizontal="center" vertical="center"/>
    </xf>
    <xf numFmtId="0" fontId="6" fillId="0" borderId="5" xfId="53" applyFont="1" applyBorder="1" applyAlignment="1">
      <alignment horizontal="center" vertical="center"/>
    </xf>
    <xf numFmtId="0" fontId="6" fillId="0" borderId="5" xfId="53" applyFont="1" applyBorder="1" applyAlignment="1">
      <alignment horizontal="center" vertical="center" wrapText="1"/>
    </xf>
    <xf numFmtId="0" fontId="6" fillId="2" borderId="5" xfId="53" applyFont="1" applyFill="1" applyBorder="1" applyAlignment="1">
      <alignment horizontal="left" vertical="center"/>
    </xf>
    <xf numFmtId="0" fontId="6" fillId="2" borderId="5" xfId="53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0" fontId="10" fillId="0" borderId="5" xfId="52" applyNumberFormat="1" applyFont="1" applyBorder="1" applyAlignment="1">
      <alignment horizontal="center" vertical="center"/>
    </xf>
    <xf numFmtId="0" fontId="11" fillId="0" borderId="5" xfId="53" applyFont="1" applyBorder="1" applyAlignment="1">
      <alignment horizontal="center" vertical="center"/>
    </xf>
    <xf numFmtId="0" fontId="11" fillId="0" borderId="5" xfId="52" applyFont="1" applyBorder="1" applyAlignment="1">
      <alignment horizontal="center" vertical="center"/>
    </xf>
    <xf numFmtId="37" fontId="10" fillId="0" borderId="5" xfId="1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right" vertical="center"/>
    </xf>
    <xf numFmtId="176" fontId="3" fillId="3" borderId="5" xfId="53" applyNumberFormat="1" applyFont="1" applyFill="1" applyBorder="1" applyAlignment="1">
      <alignment horizontal="right" vertical="center"/>
    </xf>
    <xf numFmtId="176" fontId="3" fillId="3" borderId="5" xfId="53" applyNumberFormat="1" applyFont="1" applyFill="1" applyBorder="1" applyAlignment="1">
      <alignment horizontal="center" vertical="center"/>
    </xf>
    <xf numFmtId="178" fontId="3" fillId="3" borderId="5" xfId="53" applyNumberFormat="1" applyFont="1" applyFill="1" applyBorder="1" applyAlignment="1">
      <alignment horizontal="right" vertical="center"/>
    </xf>
    <xf numFmtId="0" fontId="3" fillId="2" borderId="11" xfId="53" applyFont="1" applyFill="1" applyBorder="1" applyAlignment="1">
      <alignment horizontal="left" vertical="center"/>
    </xf>
    <xf numFmtId="0" fontId="3" fillId="2" borderId="12" xfId="53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179" fontId="3" fillId="0" borderId="6" xfId="1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right" vertical="center" wrapText="1"/>
    </xf>
    <xf numFmtId="178" fontId="3" fillId="5" borderId="14" xfId="1" applyNumberFormat="1" applyFont="1" applyFill="1" applyBorder="1" applyAlignment="1">
      <alignment horizontal="right" vertical="center"/>
    </xf>
    <xf numFmtId="178" fontId="3" fillId="3" borderId="10" xfId="53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6" borderId="0" xfId="0" applyFont="1" applyFill="1" applyAlignment="1">
      <alignment horizontal="right" vertical="center"/>
    </xf>
    <xf numFmtId="10" fontId="12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4"/>
  <sheetViews>
    <sheetView tabSelected="1" workbookViewId="0">
      <selection activeCell="G11" sqref="G1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7.9166666666667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7"/>
    </row>
    <row r="7" s="1" customFormat="1" ht="30.75" customHeight="1" spans="2:3">
      <c r="B7" s="15" t="s">
        <v>8</v>
      </c>
      <c r="C7" s="18" t="s">
        <v>9</v>
      </c>
    </row>
    <row r="8" s="1" customFormat="1" spans="2:3">
      <c r="B8" s="56" t="s">
        <v>10</v>
      </c>
      <c r="C8" s="57"/>
    </row>
    <row r="9" s="1" customFormat="1" spans="2:3">
      <c r="B9" s="58" t="s">
        <v>11</v>
      </c>
      <c r="C9" s="59">
        <f>Video!H13</f>
        <v>5812.5</v>
      </c>
    </row>
    <row r="10" s="1" customFormat="1" spans="2:3">
      <c r="B10" s="56" t="s">
        <v>12</v>
      </c>
      <c r="C10" s="57"/>
    </row>
    <row r="11" spans="2:3">
      <c r="B11" s="58" t="s">
        <v>11</v>
      </c>
      <c r="C11" s="59">
        <f>'Staffing Fee'!H10</f>
        <v>250</v>
      </c>
    </row>
    <row r="12" ht="8" customHeight="1" spans="2:3">
      <c r="B12" s="60"/>
      <c r="C12" s="61"/>
    </row>
    <row r="13" spans="2:3">
      <c r="B13" s="62" t="s">
        <v>11</v>
      </c>
      <c r="C13" s="63">
        <f>C9+C11</f>
        <v>6062.5</v>
      </c>
    </row>
    <row r="14" spans="2:3">
      <c r="B14" s="62" t="s">
        <v>13</v>
      </c>
      <c r="C14" s="63">
        <f>C13*0.06</f>
        <v>363.75</v>
      </c>
    </row>
    <row r="15" ht="16.35" spans="2:3">
      <c r="B15" s="29" t="s">
        <v>14</v>
      </c>
      <c r="C15" s="64">
        <f>C13+C14</f>
        <v>6426.25</v>
      </c>
    </row>
    <row r="16" ht="17.4" spans="2:3">
      <c r="B16" s="65"/>
      <c r="C16" s="65"/>
    </row>
    <row r="17" ht="17.4" spans="2:3">
      <c r="B17" s="66" t="s">
        <v>15</v>
      </c>
      <c r="C17" s="67">
        <f>C11/C13</f>
        <v>0.0412371134020619</v>
      </c>
    </row>
    <row r="19" spans="2:2">
      <c r="B19" s="32" t="s">
        <v>16</v>
      </c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zoomScale="90" zoomScaleNormal="90" workbookViewId="0">
      <selection activeCell="D16" sqref="D16"/>
    </sheetView>
  </sheetViews>
  <sheetFormatPr defaultColWidth="8.83333333333333" defaultRowHeight="15.6" outlineLevelCol="7"/>
  <cols>
    <col min="2" max="2" width="28.9166666666667" customWidth="1"/>
    <col min="3" max="3" width="36.8333333333333" customWidth="1"/>
    <col min="4" max="4" width="18.6666666666667" customWidth="1"/>
    <col min="5" max="6" width="10.3333333333333" customWidth="1"/>
    <col min="8" max="8" width="11.2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5</v>
      </c>
      <c r="C4" s="12" t="s">
        <v>6</v>
      </c>
      <c r="D4" s="11"/>
      <c r="E4" s="39"/>
      <c r="F4" s="11"/>
      <c r="G4" s="11"/>
      <c r="H4" s="11"/>
    </row>
    <row r="5" spans="2:8">
      <c r="B5" s="11" t="s">
        <v>7</v>
      </c>
      <c r="C5" s="13"/>
      <c r="D5" s="11"/>
      <c r="E5" s="39"/>
      <c r="F5" s="11"/>
      <c r="G5" s="11"/>
      <c r="H5" s="11"/>
    </row>
    <row r="6" spans="2:8">
      <c r="B6" s="14"/>
      <c r="C6" s="7"/>
      <c r="D6" s="14"/>
      <c r="E6" s="39"/>
      <c r="F6" s="14"/>
      <c r="G6" s="14"/>
      <c r="H6" s="14"/>
    </row>
    <row r="7" ht="32.4" spans="2:8">
      <c r="B7" s="40" t="s">
        <v>8</v>
      </c>
      <c r="C7" s="41" t="s">
        <v>17</v>
      </c>
      <c r="D7" s="41" t="s">
        <v>18</v>
      </c>
      <c r="E7" s="40" t="s">
        <v>19</v>
      </c>
      <c r="F7" s="40" t="s">
        <v>20</v>
      </c>
      <c r="G7" s="40" t="s">
        <v>21</v>
      </c>
      <c r="H7" s="40" t="s">
        <v>22</v>
      </c>
    </row>
    <row r="8" ht="16.2" spans="2:8">
      <c r="B8" s="42" t="s">
        <v>23</v>
      </c>
      <c r="C8" s="42"/>
      <c r="D8" s="42"/>
      <c r="E8" s="43"/>
      <c r="F8" s="42"/>
      <c r="G8" s="42"/>
      <c r="H8" s="42"/>
    </row>
    <row r="9" spans="2:8">
      <c r="B9" s="44" t="s">
        <v>24</v>
      </c>
      <c r="C9" s="44" t="s">
        <v>25</v>
      </c>
      <c r="D9" s="45">
        <v>2021</v>
      </c>
      <c r="E9" s="46">
        <v>175</v>
      </c>
      <c r="F9" s="47" t="s">
        <v>26</v>
      </c>
      <c r="G9" s="48">
        <v>15</v>
      </c>
      <c r="H9" s="49">
        <f>E9*G9</f>
        <v>2625</v>
      </c>
    </row>
    <row r="10" spans="2:8">
      <c r="B10" s="44" t="s">
        <v>27</v>
      </c>
      <c r="C10" s="44" t="s">
        <v>28</v>
      </c>
      <c r="D10" s="45"/>
      <c r="E10" s="46">
        <v>750</v>
      </c>
      <c r="F10" s="47" t="s">
        <v>29</v>
      </c>
      <c r="G10" s="48">
        <v>4</v>
      </c>
      <c r="H10" s="49">
        <f>E10*G10</f>
        <v>3000</v>
      </c>
    </row>
    <row r="11" spans="2:8">
      <c r="B11" s="44" t="s">
        <v>30</v>
      </c>
      <c r="C11" s="44" t="s">
        <v>31</v>
      </c>
      <c r="D11" s="45"/>
      <c r="E11" s="46">
        <v>750</v>
      </c>
      <c r="F11" s="47" t="s">
        <v>32</v>
      </c>
      <c r="G11" s="48">
        <v>0.25</v>
      </c>
      <c r="H11" s="49">
        <f>E11*G11</f>
        <v>187.5</v>
      </c>
    </row>
    <row r="12" spans="2:8">
      <c r="B12" s="50" t="s">
        <v>33</v>
      </c>
      <c r="C12" s="50"/>
      <c r="D12" s="50"/>
      <c r="E12" s="51"/>
      <c r="F12" s="50"/>
      <c r="G12" s="50"/>
      <c r="H12" s="52">
        <f>SUM(H9:H11)</f>
        <v>5812.5</v>
      </c>
    </row>
    <row r="13" spans="2:8">
      <c r="B13" s="53" t="s">
        <v>11</v>
      </c>
      <c r="C13" s="53"/>
      <c r="D13" s="53"/>
      <c r="E13" s="54"/>
      <c r="F13" s="53"/>
      <c r="G13" s="53"/>
      <c r="H13" s="55">
        <f>H12</f>
        <v>5812.5</v>
      </c>
    </row>
  </sheetData>
  <mergeCells count="5">
    <mergeCell ref="B1:C1"/>
    <mergeCell ref="B8:H8"/>
    <mergeCell ref="B12:G12"/>
    <mergeCell ref="B13:G13"/>
    <mergeCell ref="D9:D11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E16" sqref="E16"/>
    </sheetView>
  </sheetViews>
  <sheetFormatPr defaultColWidth="8.91666666666667" defaultRowHeight="15.6" outlineLevelCol="7"/>
  <cols>
    <col min="1" max="1" width="5.08333333333333" customWidth="1"/>
    <col min="2" max="2" width="26.0833333333333" customWidth="1"/>
    <col min="3" max="3" width="38.1666666666667" style="3" customWidth="1"/>
    <col min="4" max="4" width="19.8833333333333" style="3" customWidth="1"/>
    <col min="5" max="5" width="11" customWidth="1"/>
    <col min="6" max="6" width="8.41666666666667" customWidth="1"/>
    <col min="7" max="7" width="10.0833333333333" customWidth="1"/>
    <col min="8" max="8" width="14.9166666666667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7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34</v>
      </c>
      <c r="C8" s="20"/>
      <c r="D8" s="20"/>
      <c r="E8" s="20"/>
      <c r="F8" s="20"/>
      <c r="G8" s="20"/>
      <c r="H8" s="21"/>
    </row>
    <row r="9" s="2" customFormat="1" spans="2:8">
      <c r="B9" s="22" t="s">
        <v>35</v>
      </c>
      <c r="C9" s="23" t="s">
        <v>36</v>
      </c>
      <c r="D9" s="24">
        <v>2021</v>
      </c>
      <c r="E9" s="25">
        <v>250</v>
      </c>
      <c r="F9" s="26" t="s">
        <v>37</v>
      </c>
      <c r="G9" s="27">
        <v>1</v>
      </c>
      <c r="H9" s="28">
        <f>E9*G9</f>
        <v>250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250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2023-11-08T02:56:46Z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49F28D0719E24F66A73F84299DC22B8F_13</vt:lpwstr>
  </property>
</Properties>
</file>