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DJZebra/Documents/UBS业务/2024/森世海亚/SYNTH24-015-2024森世海亚金纳多针剂相关幻灯项目/"/>
    </mc:Choice>
  </mc:AlternateContent>
  <xr:revisionPtr revIDLastSave="0" documentId="13_ncr:1_{997F905F-437F-194B-B2F4-A6429D2FAB11}" xr6:coauthVersionLast="47" xr6:coauthVersionMax="47" xr10:uidLastSave="{00000000-0000-0000-0000-000000000000}"/>
  <bookViews>
    <workbookView xWindow="8480" yWindow="1460" windowWidth="30560" windowHeight="18120" xr2:uid="{00000000-000D-0000-FFFF-FFFF00000000}"/>
  </bookViews>
  <sheets>
    <sheet name="报价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9" i="5" l="1"/>
  <c r="S32" i="5" l="1"/>
  <c r="S27" i="5"/>
  <c r="S16" i="5"/>
  <c r="S28" i="5"/>
  <c r="S21" i="5"/>
  <c r="S26" i="5"/>
  <c r="S25" i="5"/>
  <c r="S24" i="5"/>
  <c r="S23" i="5"/>
  <c r="S20" i="5"/>
  <c r="S19" i="5"/>
  <c r="S18" i="5"/>
  <c r="S15" i="5"/>
  <c r="S14" i="5"/>
  <c r="S13" i="5"/>
  <c r="H31" i="5"/>
  <c r="H29" i="5"/>
  <c r="H27" i="5"/>
  <c r="H26" i="5"/>
  <c r="H25" i="5"/>
  <c r="H24" i="5"/>
  <c r="H23" i="5"/>
  <c r="H21" i="5"/>
  <c r="H20" i="5"/>
  <c r="H19" i="5"/>
  <c r="H18" i="5"/>
  <c r="H16" i="5"/>
  <c r="H15" i="5"/>
  <c r="H14" i="5"/>
  <c r="H13" i="5"/>
  <c r="C9" i="5"/>
  <c r="C8" i="5"/>
  <c r="B8" i="5"/>
  <c r="C7" i="5"/>
  <c r="B7" i="5"/>
  <c r="C6" i="5"/>
  <c r="B6" i="5"/>
  <c r="C5" i="5"/>
  <c r="B5" i="5"/>
  <c r="S3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Peng, Emily PH/CN</author>
    <author>CNHaoY</author>
  </authors>
  <commentList>
    <comment ref="O11" authorId="0" shapeId="0" xr:uid="{ABE529A5-C538-D344-8A26-44B9F18BED7B}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P11" authorId="0" shapeId="0" xr:uid="{745DD1D7-795F-5B4E-8F48-8C2A4AB2FBC5}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Q11" authorId="1" shapeId="0" xr:uid="{BCEA840F-DAF9-4549-8BB1-6D48D80BFF1E}">
      <text>
        <r>
          <rPr>
            <b/>
            <sz val="9"/>
            <color rgb="FF000000"/>
            <rFont val="宋体"/>
            <family val="3"/>
            <charset val="134"/>
          </rPr>
          <t xml:space="preserve"> </t>
        </r>
        <r>
          <rPr>
            <b/>
            <sz val="9"/>
            <color rgb="FF000000"/>
            <rFont val="宋体"/>
            <family val="3"/>
            <charset val="134"/>
          </rPr>
          <t>如计算单位为个</t>
        </r>
        <r>
          <rPr>
            <b/>
            <sz val="9"/>
            <color rgb="FF000000"/>
            <rFont val="宋体"/>
            <family val="3"/>
            <charset val="134"/>
          </rPr>
          <t>/</t>
        </r>
        <r>
          <rPr>
            <b/>
            <sz val="9"/>
            <color rgb="FF000000"/>
            <rFont val="宋体"/>
            <family val="3"/>
            <charset val="134"/>
          </rPr>
          <t>台</t>
        </r>
        <r>
          <rPr>
            <b/>
            <sz val="9"/>
            <color rgb="FF000000"/>
            <rFont val="宋体"/>
            <family val="3"/>
            <charset val="134"/>
          </rPr>
          <t>/</t>
        </r>
        <r>
          <rPr>
            <b/>
            <sz val="9"/>
            <color rgb="FF000000"/>
            <rFont val="宋体"/>
            <family val="3"/>
            <charset val="134"/>
          </rPr>
          <t>天</t>
        </r>
        <r>
          <rPr>
            <b/>
            <sz val="9"/>
            <color rgb="FF000000"/>
            <rFont val="宋体"/>
            <family val="3"/>
            <charset val="134"/>
          </rPr>
          <t>/</t>
        </r>
        <r>
          <rPr>
            <b/>
            <sz val="9"/>
            <color rgb="FF000000"/>
            <rFont val="宋体"/>
            <family val="3"/>
            <charset val="134"/>
          </rPr>
          <t>人，请将具体数量填写在此</t>
        </r>
        <r>
          <rPr>
            <b/>
            <sz val="9"/>
            <color rgb="FF000000"/>
            <rFont val="宋体"/>
            <family val="3"/>
            <charset val="134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<sst xmlns="http://schemas.openxmlformats.org/spreadsheetml/2006/main" count="124" uniqueCount="50">
  <si>
    <t>2024森世海亚金纳多针剂相关幻灯项目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</si>
  <si>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</si>
  <si>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</si>
  <si>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</si>
  <si>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</si>
  <si>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</si>
  <si>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1</t>
  </si>
  <si>
    <t>2</t>
  </si>
  <si>
    <t>3</t>
  </si>
  <si>
    <t>4</t>
  </si>
  <si>
    <t>最终优惠总计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</si>
  <si>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</si>
  <si>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</si>
  <si>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</si>
  <si>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</si>
  <si>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</si>
  <si>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</si>
  <si>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</si>
  <si>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</si>
  <si>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金纳多针剂内训幻灯*1（预估50页）</t>
  </si>
  <si>
    <t>1-1</t>
  </si>
  <si>
    <t>幻灯内容撰写（内部培训幻灯）</t>
  </si>
  <si>
    <t>PPT撰写，包括医学编辑、适量文献检索、文献标注及解说词（约30页内容，按实际结算）</t>
  </si>
  <si>
    <t>页</t>
  </si>
  <si>
    <t>1-2</t>
  </si>
  <si>
    <t>幻灯美化</t>
  </si>
  <si>
    <t>PPT美化，包括图标重绘、字体设计等</t>
  </si>
  <si>
    <t>1-3</t>
  </si>
  <si>
    <t>幻灯框架</t>
  </si>
  <si>
    <t>根据已有标题提供幻灯大纲</t>
  </si>
  <si>
    <t>套</t>
  </si>
  <si>
    <t>Total：</t>
  </si>
  <si>
    <t>金纳多针剂在耳鼻喉科突聋/眩晕急性期的使用*1（预估40页）</t>
  </si>
  <si>
    <t>2-1</t>
  </si>
  <si>
    <t>幻灯内容撰写</t>
  </si>
  <si>
    <t>2-2</t>
  </si>
  <si>
    <t>2-3</t>
  </si>
  <si>
    <t>金纳多针剂在神内科卒中/眩晕急性期的使用*1（预估40页）</t>
  </si>
  <si>
    <t>3-1</t>
  </si>
  <si>
    <t>3-2</t>
  </si>
  <si>
    <t>3-3</t>
  </si>
  <si>
    <t>未含税Total：</t>
  </si>
  <si>
    <t>税 Tax</t>
  </si>
  <si>
    <t>Total Amount</t>
  </si>
  <si>
    <t>最终优惠价</t>
  </si>
  <si>
    <t>预估成本总计：</t>
  </si>
  <si>
    <t>不含税项目金额：</t>
  </si>
  <si>
    <t>利润：</t>
  </si>
  <si>
    <t>预估PE毛利率（不含税）：</t>
    <phoneticPr fontId="27" type="noConversion"/>
  </si>
  <si>
    <t>预估PE毛利率：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</si>
</sst>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&quot;￥&quot;#,##0.00_);[Red]\(&quot;￥&quot;#,##0.00\)"/>
    <numFmt numFmtId="178" formatCode="0_);\(0\)"/>
    <numFmt numFmtId="179" formatCode="0.00_);[Red]\(0.00\)"/>
    <numFmt numFmtId="180" formatCode="#,##0.00_ "/>
  </numFmts>
  <fonts count="33">
    <font>
      <sz val="12"/>
      <name val="宋体"/>
      <charset val="134"/>
    </font>
    <font>
      <sz val="12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u/>
      <sz val="12"/>
      <color theme="1"/>
      <name val="微软雅黑"/>
      <family val="2"/>
      <charset val="134"/>
    </font>
    <font>
      <b/>
      <sz val="16"/>
      <color rgb="FFFF0000"/>
      <name val="微软雅黑"/>
      <family val="2"/>
      <charset val="134"/>
    </font>
    <font>
      <sz val="10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8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43" fontId="26" fillId="0" borderId="0" applyFont="0" applyFill="0" applyBorder="0" applyAlignment="0" applyProtection="0"/>
    <xf numFmtId="0" fontId="17" fillId="0" borderId="0"/>
    <xf numFmtId="176" fontId="18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>
      <alignment vertical="top"/>
    </xf>
    <xf numFmtId="0" fontId="19" fillId="0" borderId="0">
      <alignment vertical="top"/>
    </xf>
    <xf numFmtId="0" fontId="21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9" fillId="0" borderId="0">
      <alignment vertical="top"/>
    </xf>
    <xf numFmtId="0" fontId="19" fillId="0" borderId="0"/>
    <xf numFmtId="0" fontId="26" fillId="0" borderId="0"/>
    <xf numFmtId="0" fontId="24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176" fontId="26" fillId="0" borderId="0" applyFont="0" applyFill="0" applyBorder="0" applyAlignment="0" applyProtection="0">
      <alignment vertical="center"/>
    </xf>
    <xf numFmtId="0" fontId="20" fillId="0" borderId="0">
      <alignment vertical="top"/>
    </xf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3" fontId="8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43" fontId="9" fillId="0" borderId="2" xfId="1" applyFont="1" applyBorder="1" applyAlignment="1"/>
    <xf numFmtId="0" fontId="10" fillId="0" borderId="3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178" fontId="12" fillId="4" borderId="2" xfId="0" applyNumberFormat="1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8" fillId="5" borderId="2" xfId="0" applyNumberFormat="1" applyFont="1" applyFill="1" applyBorder="1" applyAlignment="1">
      <alignment vertical="center"/>
    </xf>
    <xf numFmtId="49" fontId="1" fillId="0" borderId="4" xfId="18" applyNumberFormat="1" applyFont="1" applyBorder="1" applyAlignment="1">
      <alignment horizontal="center" vertical="center" wrapText="1"/>
    </xf>
    <xf numFmtId="0" fontId="1" fillId="0" borderId="4" xfId="18" applyFont="1" applyBorder="1" applyAlignment="1">
      <alignment vertical="center" wrapText="1"/>
    </xf>
    <xf numFmtId="0" fontId="1" fillId="0" borderId="2" xfId="18" applyFont="1" applyBorder="1" applyAlignment="1">
      <alignment horizontal="left" wrapText="1"/>
    </xf>
    <xf numFmtId="0" fontId="1" fillId="0" borderId="2" xfId="18" applyFont="1" applyBorder="1" applyAlignment="1">
      <alignment horizontal="center" vertical="center" wrapText="1"/>
    </xf>
    <xf numFmtId="178" fontId="1" fillId="0" borderId="2" xfId="18" applyNumberFormat="1" applyFont="1" applyBorder="1" applyAlignment="1">
      <alignment horizontal="center" vertical="center" wrapText="1"/>
    </xf>
    <xf numFmtId="177" fontId="1" fillId="0" borderId="2" xfId="18" applyNumberFormat="1" applyFont="1" applyBorder="1" applyAlignment="1">
      <alignment vertical="center" wrapText="1"/>
    </xf>
    <xf numFmtId="0" fontId="1" fillId="0" borderId="2" xfId="18" applyFont="1" applyBorder="1" applyAlignment="1">
      <alignment vertical="center"/>
    </xf>
    <xf numFmtId="0" fontId="1" fillId="0" borderId="2" xfId="18" applyFont="1" applyBorder="1" applyAlignment="1">
      <alignment horizontal="left"/>
    </xf>
    <xf numFmtId="0" fontId="1" fillId="0" borderId="2" xfId="18" applyFont="1" applyBorder="1" applyAlignment="1">
      <alignment horizontal="center"/>
    </xf>
    <xf numFmtId="0" fontId="1" fillId="0" borderId="2" xfId="18" applyFont="1" applyBorder="1" applyAlignment="1">
      <alignment horizontal="center" vertical="center"/>
    </xf>
    <xf numFmtId="178" fontId="1" fillId="0" borderId="2" xfId="18" applyNumberFormat="1" applyFont="1" applyBorder="1" applyAlignment="1">
      <alignment horizontal="center" vertical="center"/>
    </xf>
    <xf numFmtId="177" fontId="1" fillId="0" borderId="2" xfId="18" applyNumberFormat="1" applyFont="1" applyBorder="1" applyAlignment="1">
      <alignment vertical="center"/>
    </xf>
    <xf numFmtId="0" fontId="1" fillId="0" borderId="5" xfId="18" applyFont="1" applyBorder="1" applyAlignment="1">
      <alignment vertical="center"/>
    </xf>
    <xf numFmtId="177" fontId="8" fillId="0" borderId="2" xfId="0" applyNumberFormat="1" applyFont="1" applyBorder="1" applyAlignment="1">
      <alignment vertical="center"/>
    </xf>
    <xf numFmtId="0" fontId="8" fillId="5" borderId="2" xfId="0" applyFont="1" applyFill="1" applyBorder="1" applyAlignment="1">
      <alignment horizontal="center" vertical="center"/>
    </xf>
    <xf numFmtId="177" fontId="13" fillId="6" borderId="2" xfId="0" applyNumberFormat="1" applyFont="1" applyFill="1" applyBorder="1" applyAlignment="1">
      <alignment vertical="center"/>
    </xf>
    <xf numFmtId="177" fontId="15" fillId="0" borderId="6" xfId="0" applyNumberFormat="1" applyFont="1" applyBorder="1" applyAlignment="1">
      <alignment vertical="center"/>
    </xf>
    <xf numFmtId="177" fontId="9" fillId="0" borderId="2" xfId="0" applyNumberFormat="1" applyFont="1" applyBorder="1" applyAlignment="1">
      <alignment vertical="center"/>
    </xf>
    <xf numFmtId="179" fontId="12" fillId="4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9" fontId="3" fillId="5" borderId="2" xfId="0" applyNumberFormat="1" applyFont="1" applyFill="1" applyBorder="1" applyAlignment="1">
      <alignment horizontal="left"/>
    </xf>
    <xf numFmtId="0" fontId="4" fillId="5" borderId="2" xfId="0" applyFont="1" applyFill="1" applyBorder="1" applyAlignment="1">
      <alignment horizontal="center" vertical="center"/>
    </xf>
    <xf numFmtId="178" fontId="4" fillId="5" borderId="2" xfId="0" applyNumberFormat="1" applyFont="1" applyFill="1" applyBorder="1" applyAlignment="1">
      <alignment horizontal="center" vertical="center"/>
    </xf>
    <xf numFmtId="179" fontId="4" fillId="5" borderId="2" xfId="0" applyNumberFormat="1" applyFont="1" applyFill="1" applyBorder="1" applyAlignment="1">
      <alignment horizontal="center" vertical="center"/>
    </xf>
    <xf numFmtId="180" fontId="3" fillId="5" borderId="2" xfId="0" applyNumberFormat="1" applyFont="1" applyFill="1" applyBorder="1"/>
    <xf numFmtId="179" fontId="4" fillId="0" borderId="2" xfId="0" applyNumberFormat="1" applyFont="1" applyBorder="1" applyAlignment="1">
      <alignment horizontal="center" vertical="center"/>
    </xf>
    <xf numFmtId="180" fontId="4" fillId="0" borderId="2" xfId="18" applyNumberFormat="1" applyFont="1" applyBorder="1" applyAlignment="1">
      <alignment horizontal="right" vertical="center"/>
    </xf>
    <xf numFmtId="179" fontId="4" fillId="0" borderId="2" xfId="18" applyNumberFormat="1" applyFont="1" applyBorder="1" applyAlignment="1">
      <alignment horizontal="center" vertical="center"/>
    </xf>
    <xf numFmtId="0" fontId="1" fillId="0" borderId="2" xfId="18" applyFont="1" applyBorder="1" applyAlignment="1">
      <alignment horizontal="center" wrapText="1"/>
    </xf>
    <xf numFmtId="180" fontId="4" fillId="0" borderId="2" xfId="18" applyNumberFormat="1" applyFont="1" applyBorder="1"/>
    <xf numFmtId="9" fontId="3" fillId="5" borderId="1" xfId="0" applyNumberFormat="1" applyFont="1" applyFill="1" applyBorder="1" applyAlignment="1">
      <alignment horizontal="right"/>
    </xf>
    <xf numFmtId="9" fontId="3" fillId="5" borderId="5" xfId="0" applyNumberFormat="1" applyFont="1" applyFill="1" applyBorder="1" applyAlignment="1">
      <alignment horizontal="right"/>
    </xf>
    <xf numFmtId="9" fontId="3" fillId="5" borderId="6" xfId="0" applyNumberFormat="1" applyFont="1" applyFill="1" applyBorder="1" applyAlignment="1">
      <alignment horizontal="right"/>
    </xf>
    <xf numFmtId="8" fontId="3" fillId="5" borderId="2" xfId="0" applyNumberFormat="1" applyFont="1" applyFill="1" applyBorder="1"/>
    <xf numFmtId="8" fontId="3" fillId="0" borderId="2" xfId="0" applyNumberFormat="1" applyFont="1" applyBorder="1"/>
    <xf numFmtId="10" fontId="32" fillId="0" borderId="6" xfId="0" applyNumberFormat="1" applyFont="1" applyBorder="1"/>
    <xf numFmtId="0" fontId="30" fillId="6" borderId="2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4" fillId="0" borderId="2" xfId="18" applyFont="1" applyBorder="1" applyAlignment="1">
      <alignment horizontal="right"/>
    </xf>
    <xf numFmtId="179" fontId="4" fillId="0" borderId="2" xfId="18" applyNumberFormat="1" applyFont="1" applyBorder="1" applyAlignment="1">
      <alignment horizontal="right"/>
    </xf>
    <xf numFmtId="9" fontId="3" fillId="5" borderId="1" xfId="0" applyNumberFormat="1" applyFont="1" applyFill="1" applyBorder="1" applyAlignment="1">
      <alignment horizontal="right"/>
    </xf>
    <xf numFmtId="9" fontId="3" fillId="5" borderId="5" xfId="0" applyNumberFormat="1" applyFont="1" applyFill="1" applyBorder="1" applyAlignment="1">
      <alignment horizontal="right"/>
    </xf>
    <xf numFmtId="9" fontId="3" fillId="5" borderId="6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177" fontId="1" fillId="0" borderId="0" xfId="0" applyNumberFormat="1" applyFont="1" applyAlignment="1">
      <alignment horizontal="left" vertical="center" wrapText="1"/>
    </xf>
    <xf numFmtId="9" fontId="8" fillId="5" borderId="1" xfId="0" applyNumberFormat="1" applyFont="1" applyFill="1" applyBorder="1" applyAlignment="1">
      <alignment horizontal="center"/>
    </xf>
    <xf numFmtId="9" fontId="8" fillId="5" borderId="5" xfId="0" applyNumberFormat="1" applyFont="1" applyFill="1" applyBorder="1" applyAlignment="1">
      <alignment horizontal="center"/>
    </xf>
    <xf numFmtId="9" fontId="8" fillId="5" borderId="6" xfId="0" applyNumberFormat="1" applyFont="1" applyFill="1" applyBorder="1" applyAlignment="1">
      <alignment horizontal="center"/>
    </xf>
    <xf numFmtId="0" fontId="13" fillId="6" borderId="1" xfId="0" applyFont="1" applyFill="1" applyBorder="1" applyAlignment="1">
      <alignment horizontal="right" vertical="center"/>
    </xf>
    <xf numFmtId="0" fontId="13" fillId="6" borderId="5" xfId="0" applyFont="1" applyFill="1" applyBorder="1" applyAlignment="1">
      <alignment horizontal="right" vertical="center"/>
    </xf>
    <xf numFmtId="0" fontId="13" fillId="6" borderId="6" xfId="0" applyFont="1" applyFill="1" applyBorder="1" applyAlignment="1">
      <alignment horizontal="right" vertical="center"/>
    </xf>
    <xf numFmtId="0" fontId="14" fillId="7" borderId="2" xfId="0" applyFont="1" applyFill="1" applyBorder="1" applyAlignment="1">
      <alignment horizontal="right" vertical="center"/>
    </xf>
    <xf numFmtId="49" fontId="16" fillId="0" borderId="2" xfId="0" applyNumberFormat="1" applyFont="1" applyBorder="1" applyAlignment="1">
      <alignment horizontal="center"/>
    </xf>
  </cellXfs>
  <cellStyles count="23">
    <cellStyle name="0,0_x000d__x000a_NA_x000d__x000a_" xfId="2" xr:uid="{00000000-0005-0000-0000-000031000000}"/>
    <cellStyle name="Comma 2" xfId="3" xr:uid="{00000000-0005-0000-0000-000032000000}"/>
    <cellStyle name="Normal 2" xfId="4" xr:uid="{00000000-0005-0000-0000-000033000000}"/>
    <cellStyle name="Normal 3" xfId="5" xr:uid="{00000000-0005-0000-0000-000034000000}"/>
    <cellStyle name="Normal_Event Logistic Service RFQ Template_v3" xfId="6" xr:uid="{00000000-0005-0000-0000-000035000000}"/>
    <cellStyle name="標準_Meeting Request（1125 价）" xfId="7" xr:uid="{00000000-0005-0000-0000-000036000000}"/>
    <cellStyle name="差_20131026　杭州無錫2日間見積もり(0929)" xfId="8" xr:uid="{00000000-0005-0000-0000-000037000000}"/>
    <cellStyle name="差_Meeting Request（1125 价）" xfId="9" xr:uid="{00000000-0005-0000-0000-000038000000}"/>
    <cellStyle name="常规" xfId="0" builtinId="0"/>
    <cellStyle name="常规 2" xfId="10" xr:uid="{00000000-0005-0000-0000-000039000000}"/>
    <cellStyle name="常规 2 2 4" xfId="11" xr:uid="{00000000-0005-0000-0000-00003A000000}"/>
    <cellStyle name="常规 2 5" xfId="12" xr:uid="{00000000-0005-0000-0000-00003B000000}"/>
    <cellStyle name="常规 3" xfId="13" xr:uid="{00000000-0005-0000-0000-00003C000000}"/>
    <cellStyle name="常规 3 2" xfId="14" xr:uid="{00000000-0005-0000-0000-00003D000000}"/>
    <cellStyle name="常规 3 3" xfId="15" xr:uid="{00000000-0005-0000-0000-00003E000000}"/>
    <cellStyle name="常规 4" xfId="16" xr:uid="{00000000-0005-0000-0000-00003F000000}"/>
    <cellStyle name="常规 5" xfId="17" xr:uid="{00000000-0005-0000-0000-000040000000}"/>
    <cellStyle name="常规 6" xfId="18" xr:uid="{00000000-0005-0000-0000-000041000000}"/>
    <cellStyle name="好_20131026　杭州無錫2日間見積もり(0929)" xfId="19" xr:uid="{00000000-0005-0000-0000-000042000000}"/>
    <cellStyle name="好_Meeting Request（1125 价）" xfId="20" xr:uid="{00000000-0005-0000-0000-000043000000}"/>
    <cellStyle name="千位分隔" xfId="1" builtinId="3"/>
    <cellStyle name="千位分隔 2" xfId="21" xr:uid="{00000000-0005-0000-0000-000044000000}"/>
    <cellStyle name="样式 1" xfId="22" xr:uid="{00000000-0005-0000-0000-00004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2"/>
  <sheetViews>
    <sheetView showGridLines="0" tabSelected="1" topLeftCell="B10" zoomScale="81" zoomScaleNormal="70" workbookViewId="0">
      <selection activeCell="L30" sqref="L30:S30"/>
    </sheetView>
  </sheetViews>
  <sheetFormatPr baseColWidth="10" defaultColWidth="9" defaultRowHeight="18"/>
  <cols>
    <col min="1" max="1" width="6.33203125" style="5" customWidth="1"/>
    <col min="2" max="2" width="49.1640625" style="6" customWidth="1"/>
    <col min="3" max="3" width="61.6640625" style="7" customWidth="1"/>
    <col min="4" max="4" width="8.33203125" style="6" customWidth="1"/>
    <col min="5" max="5" width="5.83203125" style="8" customWidth="1"/>
    <col min="6" max="6" width="6.1640625" style="8" customWidth="1"/>
    <col min="7" max="7" width="12.5" style="8" customWidth="1"/>
    <col min="8" max="8" width="16.5" style="9" customWidth="1"/>
    <col min="9" max="11" width="8.6640625" style="6" customWidth="1"/>
    <col min="12" max="12" width="9" style="6"/>
    <col min="13" max="13" width="33.5" style="6" customWidth="1"/>
    <col min="14" max="14" width="31.83203125" style="6" customWidth="1"/>
    <col min="15" max="18" width="9" style="6"/>
    <col min="19" max="19" width="14.33203125" style="6" customWidth="1"/>
    <col min="20" max="16384" width="9" style="6"/>
  </cols>
  <sheetData>
    <row r="2" spans="1:19" s="1" customFormat="1" ht="23">
      <c r="A2" s="81" t="s">
        <v>0</v>
      </c>
      <c r="B2" s="81"/>
      <c r="C2" s="81"/>
      <c r="D2" s="10"/>
      <c r="E2" s="10"/>
      <c r="F2" s="11"/>
      <c r="H2" s="12"/>
    </row>
    <row r="3" spans="1:19" s="1" customFormat="1" ht="38">
      <c r="A3" s="13"/>
      <c r="B3" s="14" t="s">
        <v>1</v>
      </c>
      <c r="C3" s="15" t="s">
        <v>2</v>
      </c>
      <c r="E3" s="86"/>
      <c r="F3" s="86"/>
      <c r="G3" s="86"/>
      <c r="H3" s="87"/>
    </row>
    <row r="4" spans="1:19" s="1" customFormat="1" ht="19">
      <c r="A4" s="16" t="s">
        <v>3</v>
      </c>
      <c r="B4" s="17" t="s">
        <v>4</v>
      </c>
      <c r="C4" s="18" t="s">
        <v>5</v>
      </c>
      <c r="D4" s="2"/>
      <c r="E4" s="86"/>
      <c r="F4" s="86"/>
      <c r="G4" s="86"/>
      <c r="H4" s="87"/>
    </row>
    <row r="5" spans="1:19" s="1" customFormat="1" ht="19">
      <c r="A5" s="19" t="s">
        <v>6</v>
      </c>
      <c r="B5" s="20" t="str">
        <f>B12</f>
        <v>金纳多针剂内训幻灯*1（预估50页）</v>
      </c>
      <c r="C5" s="21">
        <f>H16</f>
        <v>32000</v>
      </c>
      <c r="D5" s="2"/>
      <c r="E5" s="86"/>
      <c r="F5" s="86"/>
      <c r="G5" s="86"/>
      <c r="H5" s="87"/>
    </row>
    <row r="6" spans="1:19" s="1" customFormat="1" ht="38">
      <c r="A6" s="19" t="s">
        <v>7</v>
      </c>
      <c r="B6" s="20" t="str">
        <f>B17</f>
        <v>金纳多针剂在耳鼻喉科突聋/眩晕急性期的使用*1（预估40页）</v>
      </c>
      <c r="C6" s="21">
        <f>H21</f>
        <v>34000</v>
      </c>
      <c r="D6" s="2"/>
      <c r="E6" s="86"/>
      <c r="F6" s="86"/>
      <c r="G6" s="86"/>
      <c r="H6" s="87"/>
    </row>
    <row r="7" spans="1:19" s="1" customFormat="1" ht="38">
      <c r="A7" s="19" t="s">
        <v>8</v>
      </c>
      <c r="B7" s="20" t="str">
        <f>B22</f>
        <v>金纳多针剂在神内科卒中/眩晕急性期的使用*1（预估40页）</v>
      </c>
      <c r="C7" s="21">
        <f>H26</f>
        <v>34000</v>
      </c>
      <c r="D7" s="2"/>
      <c r="E7" s="86"/>
      <c r="F7" s="86"/>
      <c r="G7" s="86"/>
      <c r="H7" s="87"/>
    </row>
    <row r="8" spans="1:19" s="1" customFormat="1" ht="19">
      <c r="A8" s="19" t="s">
        <v>9</v>
      </c>
      <c r="B8" s="20" t="str">
        <f>B28</f>
        <v>税 Tax</v>
      </c>
      <c r="C8" s="21">
        <f>H29</f>
        <v>6000</v>
      </c>
      <c r="D8" s="2"/>
      <c r="E8" s="86"/>
      <c r="F8" s="86"/>
      <c r="G8" s="86"/>
      <c r="H8" s="87"/>
    </row>
    <row r="9" spans="1:19" s="1" customFormat="1" ht="19">
      <c r="A9" s="22"/>
      <c r="B9" s="23" t="s">
        <v>10</v>
      </c>
      <c r="C9" s="24">
        <f>H32</f>
        <v>80000</v>
      </c>
      <c r="D9" s="2"/>
      <c r="E9" s="86"/>
      <c r="F9" s="86"/>
      <c r="G9" s="86"/>
      <c r="H9" s="87"/>
    </row>
    <row r="10" spans="1:19" s="1" customFormat="1" ht="38.5" customHeight="1">
      <c r="A10" s="13"/>
      <c r="B10" s="25" t="s">
        <v>11</v>
      </c>
      <c r="C10" s="26"/>
      <c r="D10" s="2"/>
      <c r="E10" s="11"/>
      <c r="F10" s="11"/>
      <c r="H10" s="12"/>
    </row>
    <row r="11" spans="1:19" s="1" customFormat="1" ht="36">
      <c r="A11" s="27" t="s">
        <v>12</v>
      </c>
      <c r="B11" s="28" t="s">
        <v>13</v>
      </c>
      <c r="C11" s="28"/>
      <c r="D11" s="29" t="s">
        <v>14</v>
      </c>
      <c r="E11" s="29" t="s">
        <v>15</v>
      </c>
      <c r="F11" s="30" t="s">
        <v>16</v>
      </c>
      <c r="G11" s="30" t="s">
        <v>17</v>
      </c>
      <c r="H11" s="31" t="s">
        <v>18</v>
      </c>
      <c r="L11" s="27" t="s">
        <v>12</v>
      </c>
      <c r="M11" s="28" t="s">
        <v>13</v>
      </c>
      <c r="N11" s="28"/>
      <c r="O11" s="29" t="s">
        <v>14</v>
      </c>
      <c r="P11" s="29" t="s">
        <v>15</v>
      </c>
      <c r="Q11" s="30" t="s">
        <v>16</v>
      </c>
      <c r="R11" s="55" t="s">
        <v>17</v>
      </c>
      <c r="S11" s="31" t="s">
        <v>18</v>
      </c>
    </row>
    <row r="12" spans="1:19" s="1" customFormat="1">
      <c r="A12" s="32" t="s">
        <v>6</v>
      </c>
      <c r="B12" s="33" t="s">
        <v>19</v>
      </c>
      <c r="C12" s="33"/>
      <c r="D12" s="33"/>
      <c r="E12" s="34"/>
      <c r="F12" s="35"/>
      <c r="G12" s="35"/>
      <c r="H12" s="36"/>
      <c r="L12" s="56">
        <v>1</v>
      </c>
      <c r="M12" s="33" t="s">
        <v>19</v>
      </c>
      <c r="N12" s="57"/>
      <c r="O12" s="56"/>
      <c r="P12" s="58"/>
      <c r="Q12" s="59"/>
      <c r="R12" s="60"/>
      <c r="S12" s="61"/>
    </row>
    <row r="13" spans="1:19" s="1" customFormat="1" ht="57">
      <c r="A13" s="37" t="s">
        <v>20</v>
      </c>
      <c r="B13" s="38" t="s">
        <v>21</v>
      </c>
      <c r="C13" s="39" t="s">
        <v>22</v>
      </c>
      <c r="D13" s="40" t="s">
        <v>23</v>
      </c>
      <c r="E13" s="40">
        <v>1</v>
      </c>
      <c r="F13" s="41">
        <v>50</v>
      </c>
      <c r="G13" s="41">
        <v>500</v>
      </c>
      <c r="H13" s="42">
        <f t="shared" ref="H13:H15" si="0">F13*E13*G13</f>
        <v>25000</v>
      </c>
      <c r="L13" s="37" t="s">
        <v>20</v>
      </c>
      <c r="M13" s="38" t="s">
        <v>21</v>
      </c>
      <c r="N13" s="65" t="s">
        <v>22</v>
      </c>
      <c r="O13" s="40" t="s">
        <v>23</v>
      </c>
      <c r="P13" s="40">
        <v>1</v>
      </c>
      <c r="Q13" s="41">
        <v>50</v>
      </c>
      <c r="R13" s="62">
        <v>100</v>
      </c>
      <c r="S13" s="63">
        <f>Q13*P13*R13</f>
        <v>5000</v>
      </c>
    </row>
    <row r="14" spans="1:19" s="1" customFormat="1" ht="19">
      <c r="A14" s="37" t="s">
        <v>24</v>
      </c>
      <c r="B14" s="43" t="s">
        <v>25</v>
      </c>
      <c r="C14" s="44" t="s">
        <v>26</v>
      </c>
      <c r="D14" s="45" t="s">
        <v>23</v>
      </c>
      <c r="E14" s="46">
        <v>1</v>
      </c>
      <c r="F14" s="41">
        <v>50</v>
      </c>
      <c r="G14" s="47">
        <v>100</v>
      </c>
      <c r="H14" s="48">
        <f t="shared" si="0"/>
        <v>5000</v>
      </c>
      <c r="L14" s="37" t="s">
        <v>24</v>
      </c>
      <c r="M14" s="43" t="s">
        <v>25</v>
      </c>
      <c r="N14" s="44" t="s">
        <v>26</v>
      </c>
      <c r="O14" s="45" t="s">
        <v>23</v>
      </c>
      <c r="P14" s="46">
        <v>1</v>
      </c>
      <c r="Q14" s="41">
        <v>50</v>
      </c>
      <c r="R14" s="64">
        <v>0</v>
      </c>
      <c r="S14" s="63">
        <f>Q14*P14*R14</f>
        <v>0</v>
      </c>
    </row>
    <row r="15" spans="1:19" s="1" customFormat="1" ht="19">
      <c r="A15" s="37" t="s">
        <v>27</v>
      </c>
      <c r="B15" s="49" t="s">
        <v>28</v>
      </c>
      <c r="C15" s="44" t="s">
        <v>29</v>
      </c>
      <c r="D15" s="45" t="s">
        <v>30</v>
      </c>
      <c r="E15" s="46">
        <v>1</v>
      </c>
      <c r="F15" s="47">
        <v>1</v>
      </c>
      <c r="G15" s="47">
        <v>2000</v>
      </c>
      <c r="H15" s="48">
        <f t="shared" si="0"/>
        <v>2000</v>
      </c>
      <c r="L15" s="37" t="s">
        <v>27</v>
      </c>
      <c r="M15" s="49" t="s">
        <v>28</v>
      </c>
      <c r="N15" s="44" t="s">
        <v>29</v>
      </c>
      <c r="O15" s="45" t="s">
        <v>30</v>
      </c>
      <c r="P15" s="46">
        <v>1</v>
      </c>
      <c r="Q15" s="47">
        <v>1</v>
      </c>
      <c r="R15" s="64">
        <v>0</v>
      </c>
      <c r="S15" s="63">
        <f>Q15*P15*R15</f>
        <v>0</v>
      </c>
    </row>
    <row r="16" spans="1:19" s="1" customFormat="1">
      <c r="A16" s="82" t="s">
        <v>31</v>
      </c>
      <c r="B16" s="83"/>
      <c r="C16" s="83"/>
      <c r="D16" s="83"/>
      <c r="E16" s="83"/>
      <c r="F16" s="83"/>
      <c r="G16" s="84"/>
      <c r="H16" s="50">
        <f>SUM(H13:H15)</f>
        <v>32000</v>
      </c>
      <c r="L16" s="75" t="s">
        <v>31</v>
      </c>
      <c r="M16" s="75"/>
      <c r="N16" s="75"/>
      <c r="O16" s="75"/>
      <c r="P16" s="75"/>
      <c r="Q16" s="75"/>
      <c r="R16" s="76"/>
      <c r="S16" s="66">
        <f>SUM(S13:S15)</f>
        <v>5000</v>
      </c>
    </row>
    <row r="17" spans="1:19" s="1" customFormat="1">
      <c r="A17" s="32" t="s">
        <v>7</v>
      </c>
      <c r="B17" s="33" t="s">
        <v>32</v>
      </c>
      <c r="C17" s="33"/>
      <c r="D17" s="33"/>
      <c r="E17" s="34"/>
      <c r="F17" s="35"/>
      <c r="G17" s="35"/>
      <c r="H17" s="36"/>
      <c r="L17" s="56">
        <v>2</v>
      </c>
      <c r="M17" s="33" t="s">
        <v>32</v>
      </c>
      <c r="N17" s="57"/>
      <c r="O17" s="56"/>
      <c r="P17" s="58"/>
      <c r="Q17" s="59"/>
      <c r="R17" s="60"/>
      <c r="S17" s="61"/>
    </row>
    <row r="18" spans="1:19" s="2" customFormat="1" ht="57">
      <c r="A18" s="37" t="s">
        <v>33</v>
      </c>
      <c r="B18" s="38" t="s">
        <v>34</v>
      </c>
      <c r="C18" s="39" t="s">
        <v>22</v>
      </c>
      <c r="D18" s="40" t="s">
        <v>23</v>
      </c>
      <c r="E18" s="40">
        <v>1</v>
      </c>
      <c r="F18" s="41">
        <v>40</v>
      </c>
      <c r="G18" s="41">
        <v>700</v>
      </c>
      <c r="H18" s="42">
        <f t="shared" ref="H18:H25" si="1">F18*E18*G18</f>
        <v>28000</v>
      </c>
      <c r="L18" s="37" t="s">
        <v>33</v>
      </c>
      <c r="M18" s="38" t="s">
        <v>34</v>
      </c>
      <c r="N18" s="39" t="s">
        <v>22</v>
      </c>
      <c r="O18" s="40" t="s">
        <v>23</v>
      </c>
      <c r="P18" s="40">
        <v>1</v>
      </c>
      <c r="Q18" s="41">
        <v>50</v>
      </c>
      <c r="R18" s="62">
        <v>200</v>
      </c>
      <c r="S18" s="63">
        <f>Q18*P18*R18</f>
        <v>10000</v>
      </c>
    </row>
    <row r="19" spans="1:19" s="1" customFormat="1" ht="19">
      <c r="A19" s="37" t="s">
        <v>35</v>
      </c>
      <c r="B19" s="43" t="s">
        <v>25</v>
      </c>
      <c r="C19" s="44" t="s">
        <v>26</v>
      </c>
      <c r="D19" s="45" t="s">
        <v>23</v>
      </c>
      <c r="E19" s="46">
        <v>1</v>
      </c>
      <c r="F19" s="41">
        <v>40</v>
      </c>
      <c r="G19" s="47">
        <v>100</v>
      </c>
      <c r="H19" s="48">
        <f t="shared" si="1"/>
        <v>4000</v>
      </c>
      <c r="L19" s="37" t="s">
        <v>35</v>
      </c>
      <c r="M19" s="43" t="s">
        <v>25</v>
      </c>
      <c r="N19" s="44" t="s">
        <v>26</v>
      </c>
      <c r="O19" s="45" t="s">
        <v>23</v>
      </c>
      <c r="P19" s="46">
        <v>1</v>
      </c>
      <c r="Q19" s="41">
        <v>50</v>
      </c>
      <c r="R19" s="64">
        <v>0</v>
      </c>
      <c r="S19" s="63">
        <f>Q19*P19*R19</f>
        <v>0</v>
      </c>
    </row>
    <row r="20" spans="1:19" s="1" customFormat="1" ht="19">
      <c r="A20" s="37" t="s">
        <v>36</v>
      </c>
      <c r="B20" s="49" t="s">
        <v>28</v>
      </c>
      <c r="C20" s="44" t="s">
        <v>29</v>
      </c>
      <c r="D20" s="45" t="s">
        <v>30</v>
      </c>
      <c r="E20" s="46">
        <v>1</v>
      </c>
      <c r="F20" s="47">
        <v>1</v>
      </c>
      <c r="G20" s="47">
        <v>2000</v>
      </c>
      <c r="H20" s="48">
        <f t="shared" si="1"/>
        <v>2000</v>
      </c>
      <c r="L20" s="37" t="s">
        <v>36</v>
      </c>
      <c r="M20" s="49" t="s">
        <v>28</v>
      </c>
      <c r="N20" s="44" t="s">
        <v>29</v>
      </c>
      <c r="O20" s="45" t="s">
        <v>30</v>
      </c>
      <c r="P20" s="46">
        <v>1</v>
      </c>
      <c r="Q20" s="47">
        <v>1</v>
      </c>
      <c r="R20" s="64">
        <v>0</v>
      </c>
      <c r="S20" s="63">
        <f>Q20*P20*R20</f>
        <v>0</v>
      </c>
    </row>
    <row r="21" spans="1:19" s="1" customFormat="1" ht="17" customHeight="1">
      <c r="A21" s="82" t="s">
        <v>31</v>
      </c>
      <c r="B21" s="83"/>
      <c r="C21" s="83"/>
      <c r="D21" s="83"/>
      <c r="E21" s="83"/>
      <c r="F21" s="83"/>
      <c r="G21" s="84"/>
      <c r="H21" s="50">
        <f>SUM(H18:H20)</f>
        <v>34000</v>
      </c>
      <c r="L21" s="75" t="s">
        <v>31</v>
      </c>
      <c r="M21" s="75"/>
      <c r="N21" s="75"/>
      <c r="O21" s="75"/>
      <c r="P21" s="75"/>
      <c r="Q21" s="75"/>
      <c r="R21" s="76"/>
      <c r="S21" s="66">
        <f>SUM(S18:S20)</f>
        <v>10000</v>
      </c>
    </row>
    <row r="22" spans="1:19" s="1" customFormat="1" ht="17" customHeight="1">
      <c r="A22" s="32" t="s">
        <v>8</v>
      </c>
      <c r="B22" s="33" t="s">
        <v>37</v>
      </c>
      <c r="C22" s="33"/>
      <c r="D22" s="33"/>
      <c r="E22" s="34"/>
      <c r="F22" s="35"/>
      <c r="G22" s="35"/>
      <c r="H22" s="36"/>
      <c r="L22" s="32" t="s">
        <v>8</v>
      </c>
      <c r="M22" s="33" t="s">
        <v>37</v>
      </c>
      <c r="N22" s="33"/>
      <c r="O22" s="33"/>
      <c r="P22" s="34"/>
      <c r="Q22" s="35"/>
      <c r="R22" s="35"/>
      <c r="S22" s="36"/>
    </row>
    <row r="23" spans="1:19" s="1" customFormat="1" ht="57">
      <c r="A23" s="37" t="s">
        <v>38</v>
      </c>
      <c r="B23" s="38" t="s">
        <v>34</v>
      </c>
      <c r="C23" s="39" t="s">
        <v>22</v>
      </c>
      <c r="D23" s="40" t="s">
        <v>23</v>
      </c>
      <c r="E23" s="40">
        <v>1</v>
      </c>
      <c r="F23" s="41">
        <v>40</v>
      </c>
      <c r="G23" s="41">
        <v>700</v>
      </c>
      <c r="H23" s="42">
        <f t="shared" si="1"/>
        <v>28000</v>
      </c>
      <c r="L23" s="37" t="s">
        <v>38</v>
      </c>
      <c r="M23" s="38" t="s">
        <v>34</v>
      </c>
      <c r="N23" s="39" t="s">
        <v>22</v>
      </c>
      <c r="O23" s="40" t="s">
        <v>23</v>
      </c>
      <c r="P23" s="40">
        <v>1</v>
      </c>
      <c r="Q23" s="41">
        <v>40</v>
      </c>
      <c r="R23" s="62">
        <v>200</v>
      </c>
      <c r="S23" s="63">
        <f>Q23*P23*R23</f>
        <v>8000</v>
      </c>
    </row>
    <row r="24" spans="1:19" s="1" customFormat="1" ht="19">
      <c r="A24" s="37" t="s">
        <v>39</v>
      </c>
      <c r="B24" s="43" t="s">
        <v>25</v>
      </c>
      <c r="C24" s="44" t="s">
        <v>26</v>
      </c>
      <c r="D24" s="45" t="s">
        <v>23</v>
      </c>
      <c r="E24" s="46">
        <v>1</v>
      </c>
      <c r="F24" s="41">
        <v>40</v>
      </c>
      <c r="G24" s="47">
        <v>100</v>
      </c>
      <c r="H24" s="48">
        <f t="shared" si="1"/>
        <v>4000</v>
      </c>
      <c r="L24" s="37" t="s">
        <v>39</v>
      </c>
      <c r="M24" s="43" t="s">
        <v>25</v>
      </c>
      <c r="N24" s="44" t="s">
        <v>26</v>
      </c>
      <c r="O24" s="45" t="s">
        <v>23</v>
      </c>
      <c r="P24" s="46">
        <v>1</v>
      </c>
      <c r="Q24" s="41">
        <v>40</v>
      </c>
      <c r="R24" s="64">
        <v>0</v>
      </c>
      <c r="S24" s="63">
        <f>Q24*P24*R24</f>
        <v>0</v>
      </c>
    </row>
    <row r="25" spans="1:19" s="1" customFormat="1" ht="19">
      <c r="A25" s="37" t="s">
        <v>40</v>
      </c>
      <c r="B25" s="49" t="s">
        <v>28</v>
      </c>
      <c r="C25" s="44" t="s">
        <v>29</v>
      </c>
      <c r="D25" s="45" t="s">
        <v>30</v>
      </c>
      <c r="E25" s="46">
        <v>1</v>
      </c>
      <c r="F25" s="47">
        <v>1</v>
      </c>
      <c r="G25" s="47">
        <v>2000</v>
      </c>
      <c r="H25" s="48">
        <f t="shared" si="1"/>
        <v>2000</v>
      </c>
      <c r="L25" s="37" t="s">
        <v>40</v>
      </c>
      <c r="M25" s="49" t="s">
        <v>28</v>
      </c>
      <c r="N25" s="44" t="s">
        <v>29</v>
      </c>
      <c r="O25" s="45" t="s">
        <v>30</v>
      </c>
      <c r="P25" s="46">
        <v>1</v>
      </c>
      <c r="Q25" s="47">
        <v>1</v>
      </c>
      <c r="R25" s="64">
        <v>0</v>
      </c>
      <c r="S25" s="63">
        <f>Q25*P25*R25</f>
        <v>0</v>
      </c>
    </row>
    <row r="26" spans="1:19" s="1" customFormat="1">
      <c r="A26" s="82" t="s">
        <v>31</v>
      </c>
      <c r="B26" s="83"/>
      <c r="C26" s="83"/>
      <c r="D26" s="83"/>
      <c r="E26" s="83"/>
      <c r="F26" s="83"/>
      <c r="G26" s="84"/>
      <c r="H26" s="50">
        <f>SUM(H23:H25)</f>
        <v>34000</v>
      </c>
      <c r="L26" s="75" t="s">
        <v>31</v>
      </c>
      <c r="M26" s="75"/>
      <c r="N26" s="75"/>
      <c r="O26" s="75"/>
      <c r="P26" s="75"/>
      <c r="Q26" s="75"/>
      <c r="R26" s="76"/>
      <c r="S26" s="66">
        <f>SUM(S23:S25)</f>
        <v>8000</v>
      </c>
    </row>
    <row r="27" spans="1:19" s="1" customFormat="1">
      <c r="A27" s="85" t="s">
        <v>41</v>
      </c>
      <c r="B27" s="85"/>
      <c r="C27" s="85"/>
      <c r="D27" s="85"/>
      <c r="E27" s="85"/>
      <c r="F27" s="85"/>
      <c r="G27" s="85"/>
      <c r="H27" s="50">
        <f>H21+H16+H26</f>
        <v>100000</v>
      </c>
      <c r="L27" s="77" t="s">
        <v>45</v>
      </c>
      <c r="M27" s="78"/>
      <c r="N27" s="78"/>
      <c r="O27" s="78"/>
      <c r="P27" s="78"/>
      <c r="Q27" s="78"/>
      <c r="R27" s="79"/>
      <c r="S27" s="70">
        <f>S16+S21+S26</f>
        <v>23000</v>
      </c>
    </row>
    <row r="28" spans="1:19" s="1" customFormat="1">
      <c r="A28" s="51">
        <v>4</v>
      </c>
      <c r="B28" s="33" t="s">
        <v>42</v>
      </c>
      <c r="C28" s="88">
        <v>0.06</v>
      </c>
      <c r="D28" s="89"/>
      <c r="E28" s="89"/>
      <c r="F28" s="89"/>
      <c r="G28" s="90"/>
      <c r="H28" s="36"/>
      <c r="L28" s="67"/>
      <c r="M28" s="68"/>
      <c r="N28" s="68"/>
      <c r="O28" s="68"/>
      <c r="P28" s="68"/>
      <c r="Q28" s="68"/>
      <c r="R28" s="69" t="s">
        <v>46</v>
      </c>
      <c r="S28" s="70">
        <f>H32/1.06</f>
        <v>75471.698113207545</v>
      </c>
    </row>
    <row r="29" spans="1:19" s="1" customFormat="1">
      <c r="A29" s="85" t="s">
        <v>31</v>
      </c>
      <c r="B29" s="85"/>
      <c r="C29" s="85"/>
      <c r="D29" s="85"/>
      <c r="E29" s="85"/>
      <c r="F29" s="85"/>
      <c r="G29" s="85"/>
      <c r="H29" s="50">
        <f>H27*0.06</f>
        <v>6000</v>
      </c>
      <c r="L29" s="80" t="s">
        <v>47</v>
      </c>
      <c r="M29" s="80"/>
      <c r="N29" s="80"/>
      <c r="O29" s="80"/>
      <c r="P29" s="80"/>
      <c r="Q29" s="80"/>
      <c r="R29" s="80"/>
      <c r="S29" s="71">
        <f>S28-S27</f>
        <v>52471.698113207545</v>
      </c>
    </row>
    <row r="30" spans="1:19" s="3" customFormat="1">
      <c r="A30" s="91"/>
      <c r="B30" s="92"/>
      <c r="C30" s="92"/>
      <c r="D30" s="92"/>
      <c r="E30" s="92"/>
      <c r="F30" s="92"/>
      <c r="G30" s="93"/>
      <c r="H30" s="52"/>
      <c r="L30" s="73"/>
      <c r="M30" s="73"/>
      <c r="N30" s="73"/>
      <c r="O30" s="73"/>
      <c r="P30" s="73"/>
      <c r="Q30" s="73"/>
      <c r="R30" s="73"/>
      <c r="S30" s="73"/>
    </row>
    <row r="31" spans="1:19" s="1" customFormat="1">
      <c r="A31" s="94" t="s">
        <v>43</v>
      </c>
      <c r="B31" s="94"/>
      <c r="C31" s="94"/>
      <c r="D31" s="94"/>
      <c r="E31" s="94"/>
      <c r="F31" s="94"/>
      <c r="G31" s="94"/>
      <c r="H31" s="53">
        <f>H27+H29</f>
        <v>106000</v>
      </c>
      <c r="L31" s="74" t="s">
        <v>48</v>
      </c>
      <c r="M31" s="74"/>
      <c r="N31" s="74"/>
      <c r="O31" s="74"/>
      <c r="P31" s="74"/>
      <c r="Q31" s="74"/>
      <c r="R31" s="74"/>
      <c r="S31" s="72">
        <f>S29/S28</f>
        <v>0.69525000000000003</v>
      </c>
    </row>
    <row r="32" spans="1:19" s="4" customFormat="1" ht="23">
      <c r="A32" s="95" t="s">
        <v>44</v>
      </c>
      <c r="B32" s="95"/>
      <c r="C32" s="95"/>
      <c r="D32" s="95"/>
      <c r="E32" s="95"/>
      <c r="F32" s="95"/>
      <c r="G32" s="95"/>
      <c r="H32" s="54">
        <v>80000</v>
      </c>
      <c r="L32" s="74" t="s">
        <v>49</v>
      </c>
      <c r="M32" s="74"/>
      <c r="N32" s="74"/>
      <c r="O32" s="74"/>
      <c r="P32" s="74"/>
      <c r="Q32" s="74"/>
      <c r="R32" s="74"/>
      <c r="S32" s="72">
        <f>(H32-S27)/H32</f>
        <v>0.71250000000000002</v>
      </c>
    </row>
  </sheetData>
  <mergeCells count="19">
    <mergeCell ref="C28:G28"/>
    <mergeCell ref="A29:G29"/>
    <mergeCell ref="A30:G30"/>
    <mergeCell ref="A31:G31"/>
    <mergeCell ref="A32:G32"/>
    <mergeCell ref="A2:C2"/>
    <mergeCell ref="A16:G16"/>
    <mergeCell ref="A21:G21"/>
    <mergeCell ref="A26:G26"/>
    <mergeCell ref="A27:G27"/>
    <mergeCell ref="E3:H9"/>
    <mergeCell ref="L30:S30"/>
    <mergeCell ref="L31:R31"/>
    <mergeCell ref="L32:R32"/>
    <mergeCell ref="L16:R16"/>
    <mergeCell ref="L21:R21"/>
    <mergeCell ref="L26:R26"/>
    <mergeCell ref="L27:R27"/>
    <mergeCell ref="L29:R29"/>
  </mergeCells>
  <phoneticPr fontId="27" type="noConversion"/>
  <pageMargins left="0.7" right="0.7" top="0.75" bottom="0.75" header="0.3" footer="0.3"/>
  <pageSetup paperSize="9" orientation="landscape"/>
  <ignoredErrors>
    <ignoredError sqref="A5:A8" numberStoredAsText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Microsoft Office User</cp:lastModifiedBy>
  <cp:lastPrinted>2021-10-25T02:19:00Z</cp:lastPrinted>
  <dcterms:created xsi:type="dcterms:W3CDTF">2014-02-12T08:04:00Z</dcterms:created>
  <dcterms:modified xsi:type="dcterms:W3CDTF">2024-11-05T08:26:27Z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86871BE7F95E4D9DB7F47896512D7382_13</vt:lpwstr>
  </property>
  <property fmtid="{D5CDD505-2E9C-101B-9397-08002B2CF9AE}" pid="10" name="KSOProductBuildVer">
    <vt:lpwstr>2052-12.1.0.18608</vt:lpwstr>
  </property>
</Properties>
</file>