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<sst xmlns="http://schemas.openxmlformats.org/spreadsheetml/2006/main" count="306" uniqueCount="80">
  <si>
    <t>报价</t>
  </si>
  <si>
    <t>预估成本</t>
  </si>
  <si>
    <t>实际成本</t>
  </si>
  <si>
    <t>区域会 上海 线下</t>
  </si>
  <si>
    <t>项目管理</t>
  </si>
  <si>
    <t>项目策划</t>
  </si>
  <si>
    <t>项目经理1人，项目进度管理、会前协助专家邀请、销售对接、培训、会前测试、会中支持等</t>
  </si>
  <si>
    <t>小时</t>
  </si>
  <si>
    <t>会议主形象及衍生设计修改</t>
  </si>
  <si>
    <t>在原有素材基础上的修改，如色彩，字体等（含所有主题延展设计费用）</t>
  </si>
  <si>
    <t>场</t>
  </si>
  <si>
    <t>小计</t>
  </si>
  <si>
    <t>会务部分</t>
  </si>
  <si>
    <t>场租费</t>
  </si>
  <si>
    <t>规模30人，2天（含前1天搭建及彩排，当天会议）</t>
  </si>
  <si>
    <t>自助餐</t>
  </si>
  <si>
    <t>117元/位</t>
  </si>
  <si>
    <t>位</t>
  </si>
  <si>
    <t>茶歇</t>
  </si>
  <si>
    <t>50元/位</t>
  </si>
  <si>
    <t>高铁</t>
  </si>
  <si>
    <t>预估4位往返（上海附近）</t>
  </si>
  <si>
    <t>趟</t>
  </si>
  <si>
    <t>市内交通</t>
  </si>
  <si>
    <t>6位往返接送</t>
  </si>
  <si>
    <t>当地20位小交通报销</t>
  </si>
  <si>
    <t>会议直播</t>
  </si>
  <si>
    <t>直播平台</t>
  </si>
  <si>
    <t>含平台，ZOOM，无摄像机</t>
  </si>
  <si>
    <t>视频控台，切换器，监视器</t>
  </si>
  <si>
    <t>执行人员</t>
  </si>
  <si>
    <t>直播技术人员</t>
  </si>
  <si>
    <t>搭建制作
AV设备</t>
  </si>
  <si>
    <t>LED屏</t>
  </si>
  <si>
    <t>P3</t>
  </si>
  <si>
    <t>平方</t>
  </si>
  <si>
    <t>LED行架</t>
  </si>
  <si>
    <t>LED钢筋结构支撑架</t>
  </si>
  <si>
    <t>台</t>
  </si>
  <si>
    <t>LED控台</t>
  </si>
  <si>
    <t>视频切换器矩阵切换器，EXTRON DVI16*16 同类型或更好，一线城市确保2年内新机型，其他城市确保切换流畅</t>
  </si>
  <si>
    <t>WATCHOUT 无缝拼接设备</t>
  </si>
  <si>
    <t>监视器17"控台使用</t>
  </si>
  <si>
    <t>50”返送电视提示器</t>
  </si>
  <si>
    <t>IBM笔记本电脑：讲台、串场、播放音频、课件备份</t>
  </si>
  <si>
    <t>音响设备</t>
  </si>
  <si>
    <t>线阵列超低音箱品牌</t>
  </si>
  <si>
    <t>个</t>
  </si>
  <si>
    <t>无线话筒</t>
  </si>
  <si>
    <t>16/24调音台品牌</t>
  </si>
  <si>
    <t>会议背景板</t>
  </si>
  <si>
    <t>3x4m，钢架喷绘</t>
  </si>
  <si>
    <t>物料制作</t>
  </si>
  <si>
    <t>易拉宝：签到展架*1+日程展架*1+茶歇展架*1+指路展架*3，(1.2X2m)展架材质为铝合金，架体重量2.3-4公斤；画面材质为高光相纸喷绘；适合在室内使用，含保护软包/桶</t>
  </si>
  <si>
    <t>讲台贴</t>
  </si>
  <si>
    <t>份</t>
  </si>
  <si>
    <t>台卡：A4 10张</t>
  </si>
  <si>
    <t>张</t>
  </si>
  <si>
    <t>日程单页：A4，250g铜版纸</t>
  </si>
  <si>
    <t>人工</t>
  </si>
  <si>
    <t>搭建工人，进撤场，8人*2次</t>
  </si>
  <si>
    <t>人/天</t>
  </si>
  <si>
    <t>运输费</t>
  </si>
  <si>
    <t>搭建AV设备2车，市内往返2车2趟</t>
  </si>
  <si>
    <t>活动现场摄影摄像</t>
  </si>
  <si>
    <t>专业摄影（专业摄影师，专业相机，脚架及辅助设备） ，活动现场摄影以及素材采集</t>
  </si>
  <si>
    <t>专业摄像 （专业摄像师，专业摄像机，及辅助设备） ，活动现场摄像以及素材采集</t>
  </si>
  <si>
    <t>会议现场服务人员-1</t>
  </si>
  <si>
    <t>音响师1人，专业人员采编及设备总控等，如AV技术人员</t>
  </si>
  <si>
    <t>视频控制1人，专业人员采编及设备总控等，如AV技术人员</t>
  </si>
  <si>
    <t>会议现场服务人员-2</t>
  </si>
  <si>
    <t>客户总监1人1天，含当地交通，餐饮，通讯等所有杂费（现场总控协调）</t>
  </si>
  <si>
    <t>项目经理2人2天，含当地交通，餐饮，通讯等所有杂费
（负责：现场搭建及AV/会议流程等；现场会务安排：酒店/接送/用餐/签到等）</t>
  </si>
  <si>
    <t>单场会议总计</t>
  </si>
  <si>
    <t>不含税总计</t>
  </si>
  <si>
    <t>成本</t>
  </si>
  <si>
    <t>VAT 6%</t>
  </si>
  <si>
    <t>利润</t>
  </si>
  <si>
    <t>总金额 TOTAL</t>
  </si>
  <si>
    <t>毛利率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</si>
</sst>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26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 style="thin">
        <color theme="0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/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/>
      <diagonal/>
    </border>
    <border>
      <left style="thin">
        <color theme="0" tint="-0.249946592608417"/>
      </left>
      <right style="thin">
        <color auto="1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auto="1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auto="1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auto="1"/>
      </right>
      <top/>
      <bottom/>
      <diagonal/>
    </border>
    <border>
      <left style="thin">
        <color theme="0" tint="-0.249946592608417"/>
      </left>
      <right style="thin">
        <color auto="1"/>
      </right>
      <top/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8" borderId="25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9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left" vertical="center" wrapText="1"/>
    </xf>
    <xf numFmtId="38" fontId="3" fillId="2" borderId="5" xfId="0" applyNumberFormat="1" applyFont="1" applyFill="1" applyBorder="1" applyAlignment="1">
      <alignment horizontal="left" vertical="center" wrapText="1"/>
    </xf>
    <xf numFmtId="38" fontId="3" fillId="2" borderId="6" xfId="0" applyNumberFormat="1" applyFont="1" applyFill="1" applyBorder="1" applyAlignment="1">
      <alignment horizontal="left" vertical="center" wrapText="1"/>
    </xf>
    <xf numFmtId="38" fontId="4" fillId="2" borderId="6" xfId="0" applyNumberFormat="1" applyFont="1" applyFill="1" applyBorder="1" applyAlignment="1">
      <alignment vertical="center" wrapText="1"/>
    </xf>
    <xf numFmtId="38" fontId="5" fillId="0" borderId="7" xfId="0" applyNumberFormat="1" applyFont="1" applyFill="1" applyBorder="1" applyAlignment="1">
      <alignment horizontal="center" vertical="center" wrapText="1"/>
    </xf>
    <xf numFmtId="38" fontId="5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8" fontId="5" fillId="3" borderId="6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 wrapText="1"/>
    </xf>
    <xf numFmtId="38" fontId="5" fillId="0" borderId="9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vertical="center" wrapText="1"/>
    </xf>
    <xf numFmtId="38" fontId="5" fillId="3" borderId="4" xfId="0" applyNumberFormat="1" applyFont="1" applyFill="1" applyBorder="1" applyAlignment="1">
      <alignment horizontal="center" vertical="center" wrapText="1"/>
    </xf>
    <xf numFmtId="38" fontId="5" fillId="0" borderId="10" xfId="0" applyNumberFormat="1" applyFont="1" applyFill="1" applyBorder="1" applyAlignment="1">
      <alignment horizontal="center" vertical="center" wrapText="1"/>
    </xf>
    <xf numFmtId="38" fontId="6" fillId="4" borderId="6" xfId="0" applyNumberFormat="1" applyFont="1" applyFill="1" applyBorder="1" applyAlignment="1">
      <alignment horizontal="right" vertical="center"/>
    </xf>
    <xf numFmtId="38" fontId="5" fillId="3" borderId="11" xfId="0" applyNumberFormat="1" applyFont="1" applyFill="1" applyBorder="1" applyAlignment="1">
      <alignment horizontal="center" vertical="center" wrapText="1"/>
    </xf>
    <xf numFmtId="38" fontId="5" fillId="3" borderId="6" xfId="0" applyNumberFormat="1" applyFont="1" applyFill="1" applyBorder="1" applyAlignment="1">
      <alignment horizontal="center" vertical="center" wrapText="1"/>
    </xf>
    <xf numFmtId="38" fontId="5" fillId="3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38" fontId="5" fillId="3" borderId="13" xfId="0" applyNumberFormat="1" applyFont="1" applyFill="1" applyBorder="1" applyAlignment="1">
      <alignment horizontal="center" vertical="center" wrapText="1"/>
    </xf>
    <xf numFmtId="38" fontId="5" fillId="3" borderId="11" xfId="0" applyNumberFormat="1" applyFont="1" applyFill="1" applyBorder="1" applyAlignment="1">
      <alignment horizontal="left" vertical="center" wrapText="1"/>
    </xf>
    <xf numFmtId="38" fontId="5" fillId="3" borderId="7" xfId="0" applyNumberFormat="1" applyFont="1" applyFill="1" applyBorder="1" applyAlignment="1">
      <alignment horizontal="center" vertical="center" wrapText="1"/>
    </xf>
    <xf numFmtId="38" fontId="5" fillId="3" borderId="14" xfId="0" applyNumberFormat="1" applyFont="1" applyFill="1" applyBorder="1" applyAlignment="1">
      <alignment horizontal="left" vertical="center" wrapText="1"/>
    </xf>
    <xf numFmtId="38" fontId="5" fillId="3" borderId="15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center" vertical="center" wrapText="1"/>
    </xf>
    <xf numFmtId="38" fontId="5" fillId="0" borderId="11" xfId="0" applyNumberFormat="1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left" vertical="center" wrapText="1"/>
    </xf>
    <xf numFmtId="38" fontId="5" fillId="0" borderId="15" xfId="0" applyNumberFormat="1" applyFont="1" applyFill="1" applyBorder="1" applyAlignment="1">
      <alignment horizontal="center" vertical="center" wrapText="1"/>
    </xf>
    <xf numFmtId="38" fontId="5" fillId="0" borderId="14" xfId="0" applyNumberFormat="1" applyFont="1" applyFill="1" applyBorder="1" applyAlignment="1">
      <alignment horizontal="left" vertical="center" wrapText="1"/>
    </xf>
    <xf numFmtId="38" fontId="5" fillId="0" borderId="13" xfId="0" applyNumberFormat="1" applyFont="1" applyFill="1" applyBorder="1" applyAlignment="1">
      <alignment horizontal="center" vertical="center" wrapText="1"/>
    </xf>
    <xf numFmtId="38" fontId="5" fillId="3" borderId="12" xfId="0" applyNumberFormat="1" applyFont="1" applyFill="1" applyBorder="1" applyAlignment="1">
      <alignment horizontal="left" vertical="center" wrapText="1"/>
    </xf>
    <xf numFmtId="38" fontId="5" fillId="3" borderId="6" xfId="0" applyNumberFormat="1" applyFont="1" applyFill="1" applyBorder="1" applyAlignment="1">
      <alignment horizontal="left" vertical="center" wrapText="1"/>
    </xf>
    <xf numFmtId="38" fontId="5" fillId="0" borderId="11" xfId="0" applyNumberFormat="1" applyFont="1" applyFill="1" applyBorder="1" applyAlignment="1">
      <alignment horizontal="left" vertical="center"/>
    </xf>
    <xf numFmtId="38" fontId="5" fillId="0" borderId="12" xfId="0" applyNumberFormat="1" applyFont="1" applyFill="1" applyBorder="1" applyAlignment="1">
      <alignment horizontal="left" vertical="center"/>
    </xf>
    <xf numFmtId="38" fontId="5" fillId="3" borderId="11" xfId="0" applyNumberFormat="1" applyFont="1" applyFill="1" applyBorder="1" applyAlignment="1">
      <alignment horizontal="left" vertical="center"/>
    </xf>
    <xf numFmtId="38" fontId="5" fillId="3" borderId="14" xfId="0" applyNumberFormat="1" applyFont="1" applyFill="1" applyBorder="1" applyAlignment="1">
      <alignment horizontal="left" vertical="center"/>
    </xf>
    <xf numFmtId="38" fontId="4" fillId="0" borderId="4" xfId="0" applyNumberFormat="1" applyFont="1" applyFill="1" applyBorder="1" applyAlignment="1">
      <alignment vertical="center"/>
    </xf>
    <xf numFmtId="38" fontId="4" fillId="0" borderId="5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38" fontId="4" fillId="5" borderId="6" xfId="0" applyNumberFormat="1" applyFont="1" applyFill="1" applyBorder="1" applyAlignment="1">
      <alignment horizontal="right" vertical="center"/>
    </xf>
    <xf numFmtId="38" fontId="7" fillId="3" borderId="0" xfId="0" applyNumberFormat="1" applyFont="1" applyFill="1" applyAlignment="1">
      <alignment vertical="center"/>
    </xf>
    <xf numFmtId="38" fontId="7" fillId="3" borderId="0" xfId="0" applyNumberFormat="1" applyFont="1" applyFill="1" applyAlignment="1">
      <alignment horizontal="right" vertical="center"/>
    </xf>
    <xf numFmtId="0" fontId="2" fillId="0" borderId="16" xfId="0" applyFont="1" applyFill="1" applyBorder="1" applyAlignment="1">
      <alignment horizontal="center" vertical="center" wrapText="1"/>
    </xf>
    <xf numFmtId="38" fontId="4" fillId="2" borderId="17" xfId="0" applyNumberFormat="1" applyFont="1" applyFill="1" applyBorder="1" applyAlignment="1">
      <alignment vertical="center" wrapText="1"/>
    </xf>
    <xf numFmtId="38" fontId="5" fillId="0" borderId="17" xfId="0" applyNumberFormat="1" applyFont="1" applyFill="1" applyBorder="1" applyAlignment="1">
      <alignment horizontal="center" vertical="center"/>
    </xf>
    <xf numFmtId="38" fontId="6" fillId="4" borderId="17" xfId="0" applyNumberFormat="1" applyFont="1" applyFill="1" applyBorder="1" applyAlignment="1">
      <alignment horizontal="center" vertical="center"/>
    </xf>
    <xf numFmtId="38" fontId="8" fillId="0" borderId="6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38" fontId="4" fillId="5" borderId="17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38" fontId="5" fillId="0" borderId="18" xfId="0" applyNumberFormat="1" applyFont="1" applyFill="1" applyBorder="1" applyAlignment="1">
      <alignment horizontal="center" vertical="center"/>
    </xf>
    <xf numFmtId="38" fontId="5" fillId="0" borderId="19" xfId="0" applyNumberFormat="1" applyFont="1" applyFill="1" applyBorder="1" applyAlignment="1">
      <alignment horizontal="center" vertical="center"/>
    </xf>
    <xf numFmtId="38" fontId="5" fillId="0" borderId="2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44"/>
  <sheetViews>
    <sheetView tabSelected="1" zoomScale="68" zoomScaleNormal="68" workbookViewId="0">
      <selection activeCell="I43" sqref="I43"/>
    </sheetView>
  </sheetViews>
  <sheetFormatPr defaultColWidth="8.72727272727273" defaultRowHeight="16.5"/>
  <cols>
    <col min="2" max="2" width="7.36363636363636" style="1" customWidth="1"/>
    <col min="3" max="3" width="14.6363636363636" style="1" customWidth="1"/>
    <col min="4" max="4" width="27.2727272727273" style="2" customWidth="1"/>
    <col min="5" max="5" width="45.0909090909091" style="2" customWidth="1"/>
    <col min="6" max="6" width="16.3636363636364" style="1" customWidth="1"/>
    <col min="7" max="7" width="11.0909090909091" style="2" customWidth="1"/>
    <col min="8" max="8" width="15.0909090909091" style="2" customWidth="1"/>
    <col min="9" max="9" width="21.4545454545455" style="2" customWidth="1"/>
    <col min="11" max="11" width="7.36363636363636" style="1" customWidth="1"/>
    <col min="12" max="12" width="14.6363636363636" style="1" customWidth="1"/>
    <col min="13" max="13" width="27.2727272727273" style="2" customWidth="1"/>
    <col min="14" max="14" width="45.0909090909091" style="2" customWidth="1"/>
    <col min="15" max="15" width="16.3636363636364" style="1" customWidth="1"/>
    <col min="16" max="16" width="11.0909090909091" style="2" customWidth="1"/>
    <col min="17" max="17" width="15.0909090909091" style="2" customWidth="1"/>
    <col min="18" max="18" width="21.4545454545455" style="2" customWidth="1"/>
    <col min="20" max="20" width="7.36363636363636" style="1" customWidth="1"/>
    <col min="21" max="21" width="14.6363636363636" style="1" customWidth="1"/>
    <col min="22" max="22" width="27.2727272727273" style="2" customWidth="1"/>
    <col min="23" max="23" width="45.0909090909091" style="2" customWidth="1"/>
    <col min="24" max="24" width="16.3636363636364" style="1" customWidth="1"/>
    <col min="25" max="25" width="11.0909090909091" style="2" customWidth="1"/>
    <col min="26" max="26" width="15.0909090909091" style="2" customWidth="1"/>
    <col min="27" max="27" width="21.4545454545455" style="2" customWidth="1"/>
  </cols>
  <sheetData>
    <row r="1" ht="35" spans="2:27">
      <c r="B1" s="3" t="s">
        <v>0</v>
      </c>
      <c r="C1" s="4"/>
      <c r="D1" s="5"/>
      <c r="E1" s="5"/>
      <c r="F1" s="5"/>
      <c r="G1" s="5"/>
      <c r="H1" s="5"/>
      <c r="I1" s="49"/>
      <c r="K1" s="3" t="s">
        <v>1</v>
      </c>
      <c r="L1" s="4"/>
      <c r="M1" s="5"/>
      <c r="N1" s="5"/>
      <c r="O1" s="5"/>
      <c r="P1" s="5"/>
      <c r="Q1" s="5"/>
      <c r="R1" s="49"/>
      <c r="T1" s="3" t="s">
        <v>2</v>
      </c>
      <c r="U1" s="4"/>
      <c r="V1" s="5"/>
      <c r="W1" s="5"/>
      <c r="X1" s="5"/>
      <c r="Y1" s="5"/>
      <c r="Z1" s="5"/>
      <c r="AA1" s="49"/>
    </row>
    <row r="2" spans="2:27">
      <c r="B2" s="6" t="s">
        <v>3</v>
      </c>
      <c r="C2" s="7"/>
      <c r="D2" s="8"/>
      <c r="E2" s="8"/>
      <c r="F2" s="9"/>
      <c r="G2" s="9"/>
      <c r="H2" s="9"/>
      <c r="I2" s="50"/>
      <c r="K2" s="6" t="s">
        <v>3</v>
      </c>
      <c r="L2" s="7"/>
      <c r="M2" s="8"/>
      <c r="N2" s="8"/>
      <c r="O2" s="9"/>
      <c r="P2" s="9"/>
      <c r="Q2" s="9"/>
      <c r="R2" s="50"/>
      <c r="T2" s="6" t="s">
        <v>3</v>
      </c>
      <c r="U2" s="7"/>
      <c r="V2" s="8"/>
      <c r="W2" s="8"/>
      <c r="X2" s="9"/>
      <c r="Y2" s="9"/>
      <c r="Z2" s="9"/>
      <c r="AA2" s="50"/>
    </row>
    <row r="3" ht="33" spans="2:27">
      <c r="B3" s="10">
        <v>1</v>
      </c>
      <c r="C3" s="11" t="s">
        <v>4</v>
      </c>
      <c r="D3" s="12" t="s">
        <v>5</v>
      </c>
      <c r="E3" s="13" t="s">
        <v>6</v>
      </c>
      <c r="F3" s="14">
        <v>800</v>
      </c>
      <c r="G3" s="14">
        <v>8</v>
      </c>
      <c r="H3" s="14" t="s">
        <v>7</v>
      </c>
      <c r="I3" s="51">
        <f t="shared" ref="I3:I11" si="0">SUM(G3*F3)</f>
        <v>6400</v>
      </c>
      <c r="K3" s="10">
        <v>1</v>
      </c>
      <c r="L3" s="11" t="s">
        <v>4</v>
      </c>
      <c r="M3" s="12" t="s">
        <v>5</v>
      </c>
      <c r="N3" s="13" t="s">
        <v>6</v>
      </c>
      <c r="O3" s="14">
        <v>800</v>
      </c>
      <c r="P3" s="14">
        <v>8</v>
      </c>
      <c r="Q3" s="14" t="s">
        <v>7</v>
      </c>
      <c r="R3" s="51">
        <v>0</v>
      </c>
      <c r="T3" s="10">
        <v>1</v>
      </c>
      <c r="U3" s="11" t="s">
        <v>4</v>
      </c>
      <c r="V3" s="12" t="s">
        <v>5</v>
      </c>
      <c r="W3" s="13" t="s">
        <v>6</v>
      </c>
      <c r="X3" s="14">
        <v>800</v>
      </c>
      <c r="Y3" s="14">
        <v>8</v>
      </c>
      <c r="Z3" s="14" t="s">
        <v>7</v>
      </c>
      <c r="AA3" s="51">
        <v>0</v>
      </c>
    </row>
    <row r="4" ht="33" spans="2:27">
      <c r="B4" s="15">
        <v>2</v>
      </c>
      <c r="C4" s="16"/>
      <c r="D4" s="17" t="s">
        <v>8</v>
      </c>
      <c r="E4" s="17" t="s">
        <v>9</v>
      </c>
      <c r="F4" s="14">
        <v>10000</v>
      </c>
      <c r="G4" s="14">
        <v>1</v>
      </c>
      <c r="H4" s="14" t="s">
        <v>10</v>
      </c>
      <c r="I4" s="51">
        <f t="shared" si="0"/>
        <v>10000</v>
      </c>
      <c r="K4" s="15">
        <v>2</v>
      </c>
      <c r="L4" s="16"/>
      <c r="M4" s="17" t="s">
        <v>8</v>
      </c>
      <c r="N4" s="17" t="s">
        <v>9</v>
      </c>
      <c r="O4" s="14">
        <v>10000</v>
      </c>
      <c r="P4" s="14">
        <v>1</v>
      </c>
      <c r="Q4" s="14" t="s">
        <v>10</v>
      </c>
      <c r="R4" s="51">
        <v>0</v>
      </c>
      <c r="T4" s="15">
        <v>2</v>
      </c>
      <c r="U4" s="16"/>
      <c r="V4" s="17" t="s">
        <v>8</v>
      </c>
      <c r="W4" s="17" t="s">
        <v>9</v>
      </c>
      <c r="X4" s="14">
        <v>10000</v>
      </c>
      <c r="Y4" s="14">
        <v>1</v>
      </c>
      <c r="Z4" s="14" t="s">
        <v>10</v>
      </c>
      <c r="AA4" s="51">
        <v>0</v>
      </c>
    </row>
    <row r="5" spans="2:27">
      <c r="B5" s="18"/>
      <c r="C5" s="19"/>
      <c r="D5" s="13"/>
      <c r="E5" s="13"/>
      <c r="F5" s="14"/>
      <c r="G5" s="14"/>
      <c r="H5" s="20" t="s">
        <v>11</v>
      </c>
      <c r="I5" s="52">
        <f>SUM(I3:I4)</f>
        <v>16400</v>
      </c>
      <c r="K5" s="18"/>
      <c r="L5" s="19"/>
      <c r="M5" s="13"/>
      <c r="N5" s="13"/>
      <c r="O5" s="14"/>
      <c r="P5" s="14"/>
      <c r="Q5" s="20" t="s">
        <v>11</v>
      </c>
      <c r="R5" s="52">
        <f>SUM(R3:R4)</f>
        <v>0</v>
      </c>
      <c r="T5" s="18"/>
      <c r="U5" s="19"/>
      <c r="V5" s="13"/>
      <c r="W5" s="13"/>
      <c r="X5" s="14"/>
      <c r="Y5" s="14"/>
      <c r="Z5" s="20" t="s">
        <v>11</v>
      </c>
      <c r="AA5" s="52">
        <f>SUM(AA3:AA4)</f>
        <v>0</v>
      </c>
    </row>
    <row r="6" ht="33" spans="2:27">
      <c r="B6" s="18">
        <v>3</v>
      </c>
      <c r="C6" s="21" t="s">
        <v>12</v>
      </c>
      <c r="D6" s="13" t="s">
        <v>13</v>
      </c>
      <c r="E6" s="13" t="s">
        <v>14</v>
      </c>
      <c r="F6" s="22">
        <v>4000</v>
      </c>
      <c r="G6" s="22">
        <v>1</v>
      </c>
      <c r="H6" s="22" t="s">
        <v>10</v>
      </c>
      <c r="I6" s="51">
        <f>SUM(G6*F6)</f>
        <v>4000</v>
      </c>
      <c r="K6" s="18">
        <v>3</v>
      </c>
      <c r="L6" s="21" t="s">
        <v>12</v>
      </c>
      <c r="M6" s="13" t="s">
        <v>13</v>
      </c>
      <c r="N6" s="13" t="s">
        <v>14</v>
      </c>
      <c r="O6" s="22">
        <v>4000</v>
      </c>
      <c r="P6" s="22">
        <v>1</v>
      </c>
      <c r="Q6" s="22" t="s">
        <v>10</v>
      </c>
      <c r="R6" s="51">
        <f t="shared" ref="R6:R11" si="1">SUM(P6*O6)</f>
        <v>4000</v>
      </c>
      <c r="T6" s="18">
        <v>3</v>
      </c>
      <c r="U6" s="21" t="s">
        <v>12</v>
      </c>
      <c r="V6" s="13" t="s">
        <v>13</v>
      </c>
      <c r="W6" s="13" t="s">
        <v>14</v>
      </c>
      <c r="X6" s="22">
        <v>4000</v>
      </c>
      <c r="Y6" s="22">
        <v>1</v>
      </c>
      <c r="Z6" s="22" t="s">
        <v>10</v>
      </c>
      <c r="AA6" s="51">
        <v>0</v>
      </c>
    </row>
    <row r="7" spans="2:27">
      <c r="B7" s="18">
        <v>4</v>
      </c>
      <c r="C7" s="23"/>
      <c r="D7" s="13" t="s">
        <v>15</v>
      </c>
      <c r="E7" s="13" t="s">
        <v>16</v>
      </c>
      <c r="F7" s="22">
        <v>117</v>
      </c>
      <c r="G7" s="22">
        <v>40</v>
      </c>
      <c r="H7" s="22" t="s">
        <v>17</v>
      </c>
      <c r="I7" s="51">
        <f t="shared" si="0"/>
        <v>4680</v>
      </c>
      <c r="K7" s="18">
        <v>4</v>
      </c>
      <c r="L7" s="23"/>
      <c r="M7" s="13" t="s">
        <v>15</v>
      </c>
      <c r="N7" s="13" t="s">
        <v>16</v>
      </c>
      <c r="O7" s="32">
        <v>117</v>
      </c>
      <c r="P7" s="32">
        <v>40</v>
      </c>
      <c r="Q7" s="22" t="s">
        <v>17</v>
      </c>
      <c r="R7" s="51">
        <f t="shared" si="1"/>
        <v>4680</v>
      </c>
      <c r="T7" s="18">
        <v>4</v>
      </c>
      <c r="U7" s="23"/>
      <c r="V7" s="13" t="s">
        <v>15</v>
      </c>
      <c r="W7" s="13" t="s">
        <v>16</v>
      </c>
      <c r="X7" s="32">
        <v>117</v>
      </c>
      <c r="Y7" s="32">
        <v>31</v>
      </c>
      <c r="Z7" s="22" t="s">
        <v>17</v>
      </c>
      <c r="AA7" s="51">
        <v>0</v>
      </c>
    </row>
    <row r="8" spans="2:27">
      <c r="B8" s="18">
        <v>5</v>
      </c>
      <c r="C8" s="23"/>
      <c r="D8" s="24" t="s">
        <v>18</v>
      </c>
      <c r="E8" s="13" t="s">
        <v>19</v>
      </c>
      <c r="F8" s="22">
        <v>50</v>
      </c>
      <c r="G8" s="22">
        <v>40</v>
      </c>
      <c r="H8" s="22" t="s">
        <v>17</v>
      </c>
      <c r="I8" s="51">
        <f t="shared" si="0"/>
        <v>2000</v>
      </c>
      <c r="K8" s="18">
        <v>5</v>
      </c>
      <c r="L8" s="23"/>
      <c r="M8" s="24" t="s">
        <v>18</v>
      </c>
      <c r="N8" s="13" t="s">
        <v>19</v>
      </c>
      <c r="O8" s="53">
        <v>50</v>
      </c>
      <c r="P8" s="53">
        <v>50</v>
      </c>
      <c r="Q8" s="22" t="s">
        <v>17</v>
      </c>
      <c r="R8" s="51">
        <f t="shared" si="1"/>
        <v>2500</v>
      </c>
      <c r="T8" s="18">
        <v>5</v>
      </c>
      <c r="U8" s="23"/>
      <c r="V8" s="24" t="s">
        <v>18</v>
      </c>
      <c r="W8" s="13" t="s">
        <v>19</v>
      </c>
      <c r="X8" s="53">
        <v>50</v>
      </c>
      <c r="Y8" s="53">
        <v>42</v>
      </c>
      <c r="Z8" s="22" t="s">
        <v>17</v>
      </c>
      <c r="AA8" s="51">
        <v>0</v>
      </c>
    </row>
    <row r="9" spans="2:27">
      <c r="B9" s="18">
        <v>6</v>
      </c>
      <c r="C9" s="23"/>
      <c r="D9" s="13" t="s">
        <v>20</v>
      </c>
      <c r="E9" s="13" t="s">
        <v>21</v>
      </c>
      <c r="F9" s="22">
        <v>150</v>
      </c>
      <c r="G9" s="22">
        <v>8</v>
      </c>
      <c r="H9" s="22" t="s">
        <v>22</v>
      </c>
      <c r="I9" s="51">
        <f t="shared" si="0"/>
        <v>1200</v>
      </c>
      <c r="K9" s="18">
        <v>6</v>
      </c>
      <c r="L9" s="23"/>
      <c r="M9" s="13" t="s">
        <v>20</v>
      </c>
      <c r="N9" s="13" t="s">
        <v>21</v>
      </c>
      <c r="O9" s="22">
        <v>150</v>
      </c>
      <c r="P9" s="22">
        <v>0</v>
      </c>
      <c r="Q9" s="22" t="s">
        <v>22</v>
      </c>
      <c r="R9" s="51">
        <f t="shared" si="1"/>
        <v>0</v>
      </c>
      <c r="T9" s="18">
        <v>6</v>
      </c>
      <c r="U9" s="23"/>
      <c r="V9" s="13" t="s">
        <v>20</v>
      </c>
      <c r="W9" s="13" t="s">
        <v>21</v>
      </c>
      <c r="X9" s="22">
        <v>150</v>
      </c>
      <c r="Y9" s="22">
        <v>0</v>
      </c>
      <c r="Z9" s="22" t="s">
        <v>22</v>
      </c>
      <c r="AA9" s="51">
        <f t="shared" ref="AA9:AA15" si="2">SUM(Y9*X9)</f>
        <v>0</v>
      </c>
    </row>
    <row r="10" spans="2:27">
      <c r="B10" s="25">
        <v>7</v>
      </c>
      <c r="C10" s="23"/>
      <c r="D10" s="26" t="s">
        <v>23</v>
      </c>
      <c r="E10" s="13" t="s">
        <v>24</v>
      </c>
      <c r="F10" s="22">
        <v>300</v>
      </c>
      <c r="G10" s="22">
        <v>12</v>
      </c>
      <c r="H10" s="22" t="s">
        <v>22</v>
      </c>
      <c r="I10" s="51">
        <f t="shared" si="0"/>
        <v>3600</v>
      </c>
      <c r="K10" s="25">
        <v>7</v>
      </c>
      <c r="L10" s="23"/>
      <c r="M10" s="26" t="s">
        <v>23</v>
      </c>
      <c r="N10" s="13" t="s">
        <v>24</v>
      </c>
      <c r="O10" s="22">
        <v>300</v>
      </c>
      <c r="P10" s="22">
        <v>0</v>
      </c>
      <c r="Q10" s="22" t="s">
        <v>22</v>
      </c>
      <c r="R10" s="51">
        <f t="shared" si="1"/>
        <v>0</v>
      </c>
      <c r="T10" s="25">
        <v>7</v>
      </c>
      <c r="U10" s="23"/>
      <c r="V10" s="26" t="s">
        <v>23</v>
      </c>
      <c r="W10" s="13" t="s">
        <v>24</v>
      </c>
      <c r="X10" s="22">
        <v>300</v>
      </c>
      <c r="Y10" s="22">
        <v>0</v>
      </c>
      <c r="Z10" s="22" t="s">
        <v>22</v>
      </c>
      <c r="AA10" s="51">
        <f t="shared" si="2"/>
        <v>0</v>
      </c>
    </row>
    <row r="11" spans="2:27">
      <c r="B11" s="27"/>
      <c r="C11" s="23"/>
      <c r="D11" s="28"/>
      <c r="E11" s="13" t="s">
        <v>25</v>
      </c>
      <c r="F11" s="22">
        <v>200</v>
      </c>
      <c r="G11" s="22">
        <v>20</v>
      </c>
      <c r="H11" s="22" t="s">
        <v>17</v>
      </c>
      <c r="I11" s="51">
        <f t="shared" si="0"/>
        <v>4000</v>
      </c>
      <c r="K11" s="27"/>
      <c r="L11" s="23"/>
      <c r="M11" s="28"/>
      <c r="N11" s="13" t="s">
        <v>25</v>
      </c>
      <c r="O11" s="54">
        <f>983.5+17.96</f>
        <v>1001.46</v>
      </c>
      <c r="P11" s="22">
        <v>1</v>
      </c>
      <c r="Q11" s="22" t="s">
        <v>17</v>
      </c>
      <c r="R11" s="51">
        <f t="shared" si="1"/>
        <v>1001.46</v>
      </c>
      <c r="T11" s="27"/>
      <c r="U11" s="23"/>
      <c r="V11" s="28"/>
      <c r="W11" s="13" t="s">
        <v>25</v>
      </c>
      <c r="X11" s="54">
        <f>983.5+17.96</f>
        <v>1001.46</v>
      </c>
      <c r="Y11" s="22">
        <v>1</v>
      </c>
      <c r="Z11" s="22" t="s">
        <v>17</v>
      </c>
      <c r="AA11" s="51">
        <v>0</v>
      </c>
    </row>
    <row r="12" spans="2:27">
      <c r="B12" s="18"/>
      <c r="C12" s="19"/>
      <c r="D12" s="13"/>
      <c r="E12" s="13"/>
      <c r="F12" s="14"/>
      <c r="G12" s="14"/>
      <c r="H12" s="20" t="s">
        <v>11</v>
      </c>
      <c r="I12" s="52">
        <f>SUM(I6:I11)</f>
        <v>19480</v>
      </c>
      <c r="K12" s="18"/>
      <c r="L12" s="19"/>
      <c r="M12" s="13"/>
      <c r="N12" s="13"/>
      <c r="O12" s="14"/>
      <c r="P12" s="14"/>
      <c r="Q12" s="20" t="s">
        <v>11</v>
      </c>
      <c r="R12" s="52">
        <f>SUM(R6:R11)</f>
        <v>12181.46</v>
      </c>
      <c r="T12" s="18"/>
      <c r="U12" s="19"/>
      <c r="V12" s="13"/>
      <c r="W12" s="13"/>
      <c r="X12" s="14"/>
      <c r="Y12" s="14"/>
      <c r="Z12" s="20" t="s">
        <v>11</v>
      </c>
      <c r="AA12" s="52">
        <v>0</v>
      </c>
    </row>
    <row r="13" spans="2:27">
      <c r="B13" s="25">
        <v>8</v>
      </c>
      <c r="C13" s="21" t="s">
        <v>26</v>
      </c>
      <c r="D13" s="26" t="s">
        <v>27</v>
      </c>
      <c r="E13" s="13" t="s">
        <v>28</v>
      </c>
      <c r="F13" s="22">
        <v>1500</v>
      </c>
      <c r="G13" s="22">
        <v>1</v>
      </c>
      <c r="H13" s="22" t="s">
        <v>10</v>
      </c>
      <c r="I13" s="51">
        <f t="shared" ref="I13:I15" si="3">SUM(G13*F13)</f>
        <v>1500</v>
      </c>
      <c r="K13" s="25">
        <v>8</v>
      </c>
      <c r="L13" s="21" t="s">
        <v>26</v>
      </c>
      <c r="M13" s="26" t="s">
        <v>27</v>
      </c>
      <c r="N13" s="13" t="s">
        <v>28</v>
      </c>
      <c r="O13" s="22">
        <v>0</v>
      </c>
      <c r="P13" s="22">
        <v>1</v>
      </c>
      <c r="Q13" s="22" t="s">
        <v>10</v>
      </c>
      <c r="R13" s="51">
        <f t="shared" ref="R13:R15" si="4">SUM(P13*O13)</f>
        <v>0</v>
      </c>
      <c r="T13" s="25">
        <v>8</v>
      </c>
      <c r="U13" s="21" t="s">
        <v>26</v>
      </c>
      <c r="V13" s="26" t="s">
        <v>27</v>
      </c>
      <c r="W13" s="13" t="s">
        <v>28</v>
      </c>
      <c r="X13" s="22">
        <v>0</v>
      </c>
      <c r="Y13" s="22">
        <v>1</v>
      </c>
      <c r="Z13" s="22" t="s">
        <v>10</v>
      </c>
      <c r="AA13" s="51">
        <f t="shared" si="2"/>
        <v>0</v>
      </c>
    </row>
    <row r="14" spans="2:27">
      <c r="B14" s="29"/>
      <c r="C14" s="23"/>
      <c r="D14" s="28"/>
      <c r="E14" s="13" t="s">
        <v>29</v>
      </c>
      <c r="F14" s="22">
        <v>3000</v>
      </c>
      <c r="G14" s="22">
        <v>1</v>
      </c>
      <c r="H14" s="22" t="s">
        <v>10</v>
      </c>
      <c r="I14" s="51">
        <f t="shared" si="3"/>
        <v>3000</v>
      </c>
      <c r="K14" s="29"/>
      <c r="L14" s="23"/>
      <c r="M14" s="28"/>
      <c r="N14" s="13" t="s">
        <v>29</v>
      </c>
      <c r="O14" s="22">
        <v>0</v>
      </c>
      <c r="P14" s="22">
        <v>1</v>
      </c>
      <c r="Q14" s="22" t="s">
        <v>10</v>
      </c>
      <c r="R14" s="51">
        <f t="shared" si="4"/>
        <v>0</v>
      </c>
      <c r="T14" s="29"/>
      <c r="U14" s="23"/>
      <c r="V14" s="28"/>
      <c r="W14" s="13" t="s">
        <v>29</v>
      </c>
      <c r="X14" s="22">
        <v>0</v>
      </c>
      <c r="Y14" s="22">
        <v>1</v>
      </c>
      <c r="Z14" s="22" t="s">
        <v>10</v>
      </c>
      <c r="AA14" s="51">
        <f t="shared" si="2"/>
        <v>0</v>
      </c>
    </row>
    <row r="15" spans="2:27">
      <c r="B15" s="10"/>
      <c r="C15" s="30"/>
      <c r="D15" s="31" t="s">
        <v>30</v>
      </c>
      <c r="E15" s="17" t="s">
        <v>31</v>
      </c>
      <c r="F15" s="32">
        <v>1500</v>
      </c>
      <c r="G15" s="32">
        <v>2</v>
      </c>
      <c r="H15" s="32" t="s">
        <v>10</v>
      </c>
      <c r="I15" s="51">
        <f t="shared" si="3"/>
        <v>3000</v>
      </c>
      <c r="K15" s="10"/>
      <c r="L15" s="30"/>
      <c r="M15" s="31" t="s">
        <v>30</v>
      </c>
      <c r="N15" s="17" t="s">
        <v>31</v>
      </c>
      <c r="O15" s="32">
        <v>0</v>
      </c>
      <c r="P15" s="32">
        <v>2</v>
      </c>
      <c r="Q15" s="32" t="s">
        <v>10</v>
      </c>
      <c r="R15" s="51">
        <f t="shared" si="4"/>
        <v>0</v>
      </c>
      <c r="T15" s="10"/>
      <c r="U15" s="30"/>
      <c r="V15" s="31" t="s">
        <v>30</v>
      </c>
      <c r="W15" s="17" t="s">
        <v>31</v>
      </c>
      <c r="X15" s="32">
        <v>0</v>
      </c>
      <c r="Y15" s="32">
        <v>2</v>
      </c>
      <c r="Z15" s="32" t="s">
        <v>10</v>
      </c>
      <c r="AA15" s="51">
        <f t="shared" si="2"/>
        <v>0</v>
      </c>
    </row>
    <row r="16" spans="2:27">
      <c r="B16" s="18"/>
      <c r="C16" s="23"/>
      <c r="D16" s="13"/>
      <c r="E16" s="13"/>
      <c r="F16" s="22"/>
      <c r="G16" s="22"/>
      <c r="H16" s="20" t="s">
        <v>11</v>
      </c>
      <c r="I16" s="52">
        <f>SUM(I13:I15)</f>
        <v>7500</v>
      </c>
      <c r="K16" s="18"/>
      <c r="L16" s="23"/>
      <c r="M16" s="13"/>
      <c r="N16" s="13"/>
      <c r="O16" s="22"/>
      <c r="P16" s="22"/>
      <c r="Q16" s="20" t="s">
        <v>11</v>
      </c>
      <c r="R16" s="52">
        <f>SUM(R13:R15)</f>
        <v>0</v>
      </c>
      <c r="T16" s="18"/>
      <c r="U16" s="23"/>
      <c r="V16" s="13"/>
      <c r="W16" s="13"/>
      <c r="X16" s="22"/>
      <c r="Y16" s="22"/>
      <c r="Z16" s="20" t="s">
        <v>11</v>
      </c>
      <c r="AA16" s="52">
        <f>SUM(AA13:AA15)</f>
        <v>0</v>
      </c>
    </row>
    <row r="17" spans="2:27">
      <c r="B17" s="18">
        <v>9</v>
      </c>
      <c r="C17" s="21" t="s">
        <v>32</v>
      </c>
      <c r="D17" s="17" t="s">
        <v>33</v>
      </c>
      <c r="E17" s="17" t="s">
        <v>34</v>
      </c>
      <c r="F17" s="32">
        <v>600</v>
      </c>
      <c r="G17" s="32">
        <v>12</v>
      </c>
      <c r="H17" s="32" t="s">
        <v>35</v>
      </c>
      <c r="I17" s="51">
        <f t="shared" ref="I17:I39" si="5">SUM(G17*F17)</f>
        <v>7200</v>
      </c>
      <c r="K17" s="18">
        <v>9</v>
      </c>
      <c r="L17" s="21" t="s">
        <v>32</v>
      </c>
      <c r="M17" s="17" t="s">
        <v>33</v>
      </c>
      <c r="N17" s="17" t="s">
        <v>34</v>
      </c>
      <c r="O17" s="32">
        <v>600</v>
      </c>
      <c r="P17" s="32">
        <v>12</v>
      </c>
      <c r="Q17" s="32" t="s">
        <v>35</v>
      </c>
      <c r="R17" s="57">
        <v>43200</v>
      </c>
      <c r="T17" s="18">
        <v>9</v>
      </c>
      <c r="U17" s="21" t="s">
        <v>32</v>
      </c>
      <c r="V17" s="17" t="s">
        <v>33</v>
      </c>
      <c r="W17" s="17" t="s">
        <v>34</v>
      </c>
      <c r="X17" s="32">
        <v>600</v>
      </c>
      <c r="Y17" s="32">
        <v>12</v>
      </c>
      <c r="Z17" s="32" t="s">
        <v>35</v>
      </c>
      <c r="AA17" s="57">
        <v>55338.94</v>
      </c>
    </row>
    <row r="18" spans="2:27">
      <c r="B18" s="25"/>
      <c r="C18" s="23"/>
      <c r="D18" s="31" t="s">
        <v>36</v>
      </c>
      <c r="E18" s="13" t="s">
        <v>37</v>
      </c>
      <c r="F18" s="22">
        <v>800</v>
      </c>
      <c r="G18" s="22">
        <v>1</v>
      </c>
      <c r="H18" s="22" t="s">
        <v>38</v>
      </c>
      <c r="I18" s="51">
        <f t="shared" si="5"/>
        <v>800</v>
      </c>
      <c r="K18" s="25"/>
      <c r="L18" s="23"/>
      <c r="M18" s="31" t="s">
        <v>36</v>
      </c>
      <c r="N18" s="13" t="s">
        <v>37</v>
      </c>
      <c r="O18" s="22">
        <v>800</v>
      </c>
      <c r="P18" s="22">
        <v>1</v>
      </c>
      <c r="Q18" s="22" t="s">
        <v>38</v>
      </c>
      <c r="R18" s="58"/>
      <c r="T18" s="25"/>
      <c r="U18" s="23"/>
      <c r="V18" s="31" t="s">
        <v>36</v>
      </c>
      <c r="W18" s="13" t="s">
        <v>37</v>
      </c>
      <c r="X18" s="22">
        <v>800</v>
      </c>
      <c r="Y18" s="22">
        <v>1</v>
      </c>
      <c r="Z18" s="22" t="s">
        <v>38</v>
      </c>
      <c r="AA18" s="58"/>
    </row>
    <row r="19" ht="49.5" spans="2:27">
      <c r="B19" s="25">
        <v>10</v>
      </c>
      <c r="C19" s="23"/>
      <c r="D19" s="31" t="s">
        <v>39</v>
      </c>
      <c r="E19" s="13" t="s">
        <v>40</v>
      </c>
      <c r="F19" s="22">
        <v>1200</v>
      </c>
      <c r="G19" s="22">
        <v>1</v>
      </c>
      <c r="H19" s="22" t="s">
        <v>38</v>
      </c>
      <c r="I19" s="51">
        <f t="shared" si="5"/>
        <v>1200</v>
      </c>
      <c r="K19" s="25">
        <v>10</v>
      </c>
      <c r="L19" s="23"/>
      <c r="M19" s="31" t="s">
        <v>39</v>
      </c>
      <c r="N19" s="13" t="s">
        <v>40</v>
      </c>
      <c r="O19" s="22">
        <v>1200</v>
      </c>
      <c r="P19" s="22">
        <v>1</v>
      </c>
      <c r="Q19" s="22" t="s">
        <v>38</v>
      </c>
      <c r="R19" s="58"/>
      <c r="T19" s="25">
        <v>10</v>
      </c>
      <c r="U19" s="23"/>
      <c r="V19" s="31" t="s">
        <v>39</v>
      </c>
      <c r="W19" s="13" t="s">
        <v>40</v>
      </c>
      <c r="X19" s="22">
        <v>1200</v>
      </c>
      <c r="Y19" s="22">
        <v>1</v>
      </c>
      <c r="Z19" s="22" t="s">
        <v>38</v>
      </c>
      <c r="AA19" s="58"/>
    </row>
    <row r="20" spans="2:27">
      <c r="B20" s="29"/>
      <c r="C20" s="23"/>
      <c r="D20" s="33"/>
      <c r="E20" s="13" t="s">
        <v>41</v>
      </c>
      <c r="F20" s="22">
        <v>1500</v>
      </c>
      <c r="G20" s="22">
        <v>1</v>
      </c>
      <c r="H20" s="22" t="s">
        <v>38</v>
      </c>
      <c r="I20" s="51">
        <f t="shared" si="5"/>
        <v>1500</v>
      </c>
      <c r="K20" s="29"/>
      <c r="L20" s="23"/>
      <c r="M20" s="33"/>
      <c r="N20" s="13" t="s">
        <v>41</v>
      </c>
      <c r="O20" s="22">
        <v>1500</v>
      </c>
      <c r="P20" s="22">
        <v>1</v>
      </c>
      <c r="Q20" s="22" t="s">
        <v>38</v>
      </c>
      <c r="R20" s="58"/>
      <c r="T20" s="29"/>
      <c r="U20" s="23"/>
      <c r="V20" s="33"/>
      <c r="W20" s="13" t="s">
        <v>41</v>
      </c>
      <c r="X20" s="22">
        <v>1500</v>
      </c>
      <c r="Y20" s="22">
        <v>1</v>
      </c>
      <c r="Z20" s="22" t="s">
        <v>38</v>
      </c>
      <c r="AA20" s="58"/>
    </row>
    <row r="21" spans="2:27">
      <c r="B21" s="29"/>
      <c r="C21" s="23"/>
      <c r="D21" s="33"/>
      <c r="E21" s="13" t="s">
        <v>42</v>
      </c>
      <c r="F21" s="22">
        <v>234</v>
      </c>
      <c r="G21" s="22">
        <v>1</v>
      </c>
      <c r="H21" s="22" t="s">
        <v>38</v>
      </c>
      <c r="I21" s="51">
        <f t="shared" si="5"/>
        <v>234</v>
      </c>
      <c r="K21" s="29"/>
      <c r="L21" s="23"/>
      <c r="M21" s="33"/>
      <c r="N21" s="13" t="s">
        <v>42</v>
      </c>
      <c r="O21" s="22">
        <v>234</v>
      </c>
      <c r="P21" s="22">
        <v>1</v>
      </c>
      <c r="Q21" s="22" t="s">
        <v>38</v>
      </c>
      <c r="R21" s="58"/>
      <c r="T21" s="29"/>
      <c r="U21" s="23"/>
      <c r="V21" s="33"/>
      <c r="W21" s="13" t="s">
        <v>42</v>
      </c>
      <c r="X21" s="22">
        <v>234</v>
      </c>
      <c r="Y21" s="22">
        <v>1</v>
      </c>
      <c r="Z21" s="22" t="s">
        <v>38</v>
      </c>
      <c r="AA21" s="58"/>
    </row>
    <row r="22" spans="2:27">
      <c r="B22" s="34"/>
      <c r="C22" s="30"/>
      <c r="D22" s="33"/>
      <c r="E22" s="17" t="s">
        <v>43</v>
      </c>
      <c r="F22" s="32">
        <v>400</v>
      </c>
      <c r="G22" s="32">
        <v>0</v>
      </c>
      <c r="H22" s="32" t="s">
        <v>38</v>
      </c>
      <c r="I22" s="51">
        <f t="shared" si="5"/>
        <v>0</v>
      </c>
      <c r="K22" s="34"/>
      <c r="L22" s="30"/>
      <c r="M22" s="33"/>
      <c r="N22" s="17" t="s">
        <v>43</v>
      </c>
      <c r="O22" s="32">
        <v>400</v>
      </c>
      <c r="P22" s="32">
        <v>0</v>
      </c>
      <c r="Q22" s="32" t="s">
        <v>38</v>
      </c>
      <c r="R22" s="58"/>
      <c r="T22" s="34"/>
      <c r="U22" s="30"/>
      <c r="V22" s="33"/>
      <c r="W22" s="17" t="s">
        <v>43</v>
      </c>
      <c r="X22" s="32">
        <v>400</v>
      </c>
      <c r="Y22" s="32">
        <v>0</v>
      </c>
      <c r="Z22" s="32" t="s">
        <v>38</v>
      </c>
      <c r="AA22" s="58"/>
    </row>
    <row r="23" ht="33" spans="2:27">
      <c r="B23" s="27"/>
      <c r="C23" s="23"/>
      <c r="D23" s="35"/>
      <c r="E23" s="13" t="s">
        <v>44</v>
      </c>
      <c r="F23" s="22">
        <v>170</v>
      </c>
      <c r="G23" s="22">
        <v>4</v>
      </c>
      <c r="H23" s="22" t="s">
        <v>38</v>
      </c>
      <c r="I23" s="51">
        <f t="shared" si="5"/>
        <v>680</v>
      </c>
      <c r="K23" s="27"/>
      <c r="L23" s="23"/>
      <c r="M23" s="35"/>
      <c r="N23" s="13" t="s">
        <v>44</v>
      </c>
      <c r="O23" s="22">
        <v>170</v>
      </c>
      <c r="P23" s="22">
        <v>4</v>
      </c>
      <c r="Q23" s="22" t="s">
        <v>38</v>
      </c>
      <c r="R23" s="58"/>
      <c r="T23" s="27"/>
      <c r="U23" s="23"/>
      <c r="V23" s="35"/>
      <c r="W23" s="13" t="s">
        <v>44</v>
      </c>
      <c r="X23" s="22">
        <v>170</v>
      </c>
      <c r="Y23" s="22">
        <v>4</v>
      </c>
      <c r="Z23" s="22" t="s">
        <v>38</v>
      </c>
      <c r="AA23" s="58"/>
    </row>
    <row r="24" spans="2:27">
      <c r="B24" s="36">
        <v>11</v>
      </c>
      <c r="C24" s="30"/>
      <c r="D24" s="31" t="s">
        <v>45</v>
      </c>
      <c r="E24" s="17" t="s">
        <v>46</v>
      </c>
      <c r="F24" s="32">
        <v>800</v>
      </c>
      <c r="G24" s="32">
        <v>0</v>
      </c>
      <c r="H24" s="32" t="s">
        <v>47</v>
      </c>
      <c r="I24" s="51">
        <f t="shared" si="5"/>
        <v>0</v>
      </c>
      <c r="K24" s="36">
        <v>11</v>
      </c>
      <c r="L24" s="30"/>
      <c r="M24" s="31" t="s">
        <v>45</v>
      </c>
      <c r="N24" s="17" t="s">
        <v>46</v>
      </c>
      <c r="O24" s="32">
        <v>800</v>
      </c>
      <c r="P24" s="32">
        <v>0</v>
      </c>
      <c r="Q24" s="32" t="s">
        <v>47</v>
      </c>
      <c r="R24" s="58"/>
      <c r="T24" s="36">
        <v>11</v>
      </c>
      <c r="U24" s="30"/>
      <c r="V24" s="31" t="s">
        <v>45</v>
      </c>
      <c r="W24" s="17" t="s">
        <v>46</v>
      </c>
      <c r="X24" s="32">
        <v>800</v>
      </c>
      <c r="Y24" s="32">
        <v>0</v>
      </c>
      <c r="Z24" s="32" t="s">
        <v>47</v>
      </c>
      <c r="AA24" s="58"/>
    </row>
    <row r="25" spans="2:27">
      <c r="B25" s="29"/>
      <c r="C25" s="23"/>
      <c r="D25" s="33"/>
      <c r="E25" s="13" t="s">
        <v>48</v>
      </c>
      <c r="F25" s="22">
        <v>95</v>
      </c>
      <c r="G25" s="22">
        <v>1</v>
      </c>
      <c r="H25" s="22" t="s">
        <v>47</v>
      </c>
      <c r="I25" s="51">
        <f t="shared" si="5"/>
        <v>95</v>
      </c>
      <c r="K25" s="29"/>
      <c r="L25" s="23"/>
      <c r="M25" s="33"/>
      <c r="N25" s="13" t="s">
        <v>48</v>
      </c>
      <c r="O25" s="22">
        <v>95</v>
      </c>
      <c r="P25" s="22">
        <v>1</v>
      </c>
      <c r="Q25" s="22" t="s">
        <v>47</v>
      </c>
      <c r="R25" s="58"/>
      <c r="T25" s="29"/>
      <c r="U25" s="23"/>
      <c r="V25" s="33"/>
      <c r="W25" s="13" t="s">
        <v>48</v>
      </c>
      <c r="X25" s="22">
        <v>95</v>
      </c>
      <c r="Y25" s="22">
        <v>1</v>
      </c>
      <c r="Z25" s="22" t="s">
        <v>47</v>
      </c>
      <c r="AA25" s="58"/>
    </row>
    <row r="26" spans="2:27">
      <c r="B26" s="27"/>
      <c r="C26" s="23"/>
      <c r="D26" s="35"/>
      <c r="E26" s="13" t="s">
        <v>49</v>
      </c>
      <c r="F26" s="22">
        <v>680</v>
      </c>
      <c r="G26" s="22">
        <v>1</v>
      </c>
      <c r="H26" s="22" t="s">
        <v>47</v>
      </c>
      <c r="I26" s="51">
        <f t="shared" si="5"/>
        <v>680</v>
      </c>
      <c r="K26" s="27"/>
      <c r="L26" s="23"/>
      <c r="M26" s="35"/>
      <c r="N26" s="13" t="s">
        <v>49</v>
      </c>
      <c r="O26" s="22">
        <v>680</v>
      </c>
      <c r="P26" s="22">
        <v>1</v>
      </c>
      <c r="Q26" s="22" t="s">
        <v>47</v>
      </c>
      <c r="R26" s="58"/>
      <c r="T26" s="27"/>
      <c r="U26" s="23"/>
      <c r="V26" s="35"/>
      <c r="W26" s="13" t="s">
        <v>49</v>
      </c>
      <c r="X26" s="22">
        <v>680</v>
      </c>
      <c r="Y26" s="22">
        <v>1</v>
      </c>
      <c r="Z26" s="22" t="s">
        <v>47</v>
      </c>
      <c r="AA26" s="58"/>
    </row>
    <row r="27" spans="2:27">
      <c r="B27" s="18">
        <v>12</v>
      </c>
      <c r="C27" s="23"/>
      <c r="D27" s="13" t="s">
        <v>50</v>
      </c>
      <c r="E27" s="13" t="s">
        <v>51</v>
      </c>
      <c r="F27" s="22">
        <v>220</v>
      </c>
      <c r="G27" s="22">
        <v>12</v>
      </c>
      <c r="H27" s="22" t="s">
        <v>35</v>
      </c>
      <c r="I27" s="51">
        <f t="shared" si="5"/>
        <v>2640</v>
      </c>
      <c r="K27" s="18">
        <v>12</v>
      </c>
      <c r="L27" s="23"/>
      <c r="M27" s="13" t="s">
        <v>50</v>
      </c>
      <c r="N27" s="13" t="s">
        <v>51</v>
      </c>
      <c r="O27" s="22">
        <v>220</v>
      </c>
      <c r="P27" s="22">
        <v>12</v>
      </c>
      <c r="Q27" s="22" t="s">
        <v>35</v>
      </c>
      <c r="R27" s="58"/>
      <c r="T27" s="18">
        <v>12</v>
      </c>
      <c r="U27" s="23"/>
      <c r="V27" s="13" t="s">
        <v>50</v>
      </c>
      <c r="W27" s="13" t="s">
        <v>51</v>
      </c>
      <c r="X27" s="22">
        <v>220</v>
      </c>
      <c r="Y27" s="22">
        <v>12</v>
      </c>
      <c r="Z27" s="22" t="s">
        <v>35</v>
      </c>
      <c r="AA27" s="58"/>
    </row>
    <row r="28" ht="66" spans="2:27">
      <c r="B28" s="25">
        <v>13</v>
      </c>
      <c r="C28" s="23"/>
      <c r="D28" s="37" t="s">
        <v>52</v>
      </c>
      <c r="E28" s="13" t="s">
        <v>53</v>
      </c>
      <c r="F28" s="22">
        <v>180</v>
      </c>
      <c r="G28" s="22">
        <v>6</v>
      </c>
      <c r="H28" s="22" t="s">
        <v>47</v>
      </c>
      <c r="I28" s="51">
        <f t="shared" si="5"/>
        <v>1080</v>
      </c>
      <c r="K28" s="25">
        <v>13</v>
      </c>
      <c r="L28" s="23"/>
      <c r="M28" s="37" t="s">
        <v>52</v>
      </c>
      <c r="N28" s="13" t="s">
        <v>53</v>
      </c>
      <c r="O28" s="22">
        <v>180</v>
      </c>
      <c r="P28" s="22">
        <v>6</v>
      </c>
      <c r="Q28" s="22" t="s">
        <v>47</v>
      </c>
      <c r="R28" s="58"/>
      <c r="T28" s="25">
        <v>13</v>
      </c>
      <c r="U28" s="23"/>
      <c r="V28" s="37" t="s">
        <v>52</v>
      </c>
      <c r="W28" s="13" t="s">
        <v>53</v>
      </c>
      <c r="X28" s="22">
        <v>180</v>
      </c>
      <c r="Y28" s="22">
        <v>6</v>
      </c>
      <c r="Z28" s="22" t="s">
        <v>47</v>
      </c>
      <c r="AA28" s="58"/>
    </row>
    <row r="29" spans="2:27">
      <c r="B29" s="29"/>
      <c r="C29" s="23"/>
      <c r="D29" s="37"/>
      <c r="E29" s="13" t="s">
        <v>54</v>
      </c>
      <c r="F29" s="22">
        <v>75</v>
      </c>
      <c r="G29" s="22">
        <v>1</v>
      </c>
      <c r="H29" s="22" t="s">
        <v>55</v>
      </c>
      <c r="I29" s="51">
        <f t="shared" si="5"/>
        <v>75</v>
      </c>
      <c r="K29" s="29"/>
      <c r="L29" s="23"/>
      <c r="M29" s="37"/>
      <c r="N29" s="13" t="s">
        <v>54</v>
      </c>
      <c r="O29" s="22">
        <v>75</v>
      </c>
      <c r="P29" s="22">
        <v>1</v>
      </c>
      <c r="Q29" s="22" t="s">
        <v>55</v>
      </c>
      <c r="R29" s="58"/>
      <c r="T29" s="29"/>
      <c r="U29" s="23"/>
      <c r="V29" s="37"/>
      <c r="W29" s="13" t="s">
        <v>54</v>
      </c>
      <c r="X29" s="22">
        <v>75</v>
      </c>
      <c r="Y29" s="22">
        <v>1</v>
      </c>
      <c r="Z29" s="22" t="s">
        <v>55</v>
      </c>
      <c r="AA29" s="58"/>
    </row>
    <row r="30" spans="2:27">
      <c r="B30" s="29"/>
      <c r="C30" s="23"/>
      <c r="D30" s="37"/>
      <c r="E30" s="13" t="s">
        <v>56</v>
      </c>
      <c r="F30" s="22">
        <v>10</v>
      </c>
      <c r="G30" s="22">
        <v>10</v>
      </c>
      <c r="H30" s="22" t="s">
        <v>57</v>
      </c>
      <c r="I30" s="51">
        <f t="shared" si="5"/>
        <v>100</v>
      </c>
      <c r="K30" s="29"/>
      <c r="L30" s="23"/>
      <c r="M30" s="37"/>
      <c r="N30" s="13" t="s">
        <v>56</v>
      </c>
      <c r="O30" s="22">
        <v>10</v>
      </c>
      <c r="P30" s="22">
        <v>10</v>
      </c>
      <c r="Q30" s="22" t="s">
        <v>57</v>
      </c>
      <c r="R30" s="58"/>
      <c r="T30" s="29"/>
      <c r="U30" s="23"/>
      <c r="V30" s="37"/>
      <c r="W30" s="13" t="s">
        <v>56</v>
      </c>
      <c r="X30" s="22">
        <v>10</v>
      </c>
      <c r="Y30" s="22">
        <v>10</v>
      </c>
      <c r="Z30" s="22" t="s">
        <v>57</v>
      </c>
      <c r="AA30" s="58"/>
    </row>
    <row r="31" spans="2:27">
      <c r="B31" s="27"/>
      <c r="C31" s="23"/>
      <c r="D31" s="28"/>
      <c r="E31" s="13" t="s">
        <v>58</v>
      </c>
      <c r="F31" s="22">
        <v>10</v>
      </c>
      <c r="G31" s="22">
        <v>60</v>
      </c>
      <c r="H31" s="22" t="s">
        <v>57</v>
      </c>
      <c r="I31" s="51">
        <f t="shared" si="5"/>
        <v>600</v>
      </c>
      <c r="K31" s="27"/>
      <c r="L31" s="23"/>
      <c r="M31" s="28"/>
      <c r="N31" s="13" t="s">
        <v>58</v>
      </c>
      <c r="O31" s="22">
        <v>10</v>
      </c>
      <c r="P31" s="22">
        <v>60</v>
      </c>
      <c r="Q31" s="22" t="s">
        <v>57</v>
      </c>
      <c r="R31" s="58"/>
      <c r="T31" s="27"/>
      <c r="U31" s="23"/>
      <c r="V31" s="28"/>
      <c r="W31" s="13" t="s">
        <v>58</v>
      </c>
      <c r="X31" s="22">
        <v>10</v>
      </c>
      <c r="Y31" s="22">
        <v>60</v>
      </c>
      <c r="Z31" s="22" t="s">
        <v>57</v>
      </c>
      <c r="AA31" s="58"/>
    </row>
    <row r="32" spans="2:27">
      <c r="B32" s="15">
        <v>14</v>
      </c>
      <c r="C32" s="23"/>
      <c r="D32" s="38" t="s">
        <v>59</v>
      </c>
      <c r="E32" s="13" t="s">
        <v>60</v>
      </c>
      <c r="F32" s="22">
        <v>250</v>
      </c>
      <c r="G32" s="22">
        <v>12</v>
      </c>
      <c r="H32" s="22" t="s">
        <v>61</v>
      </c>
      <c r="I32" s="51">
        <f t="shared" si="5"/>
        <v>3000</v>
      </c>
      <c r="K32" s="15">
        <v>14</v>
      </c>
      <c r="L32" s="23"/>
      <c r="M32" s="38" t="s">
        <v>59</v>
      </c>
      <c r="N32" s="13" t="s">
        <v>60</v>
      </c>
      <c r="O32" s="22">
        <v>250</v>
      </c>
      <c r="P32" s="22">
        <v>12</v>
      </c>
      <c r="Q32" s="22" t="s">
        <v>61</v>
      </c>
      <c r="R32" s="58"/>
      <c r="T32" s="15">
        <v>14</v>
      </c>
      <c r="U32" s="23"/>
      <c r="V32" s="38" t="s">
        <v>59</v>
      </c>
      <c r="W32" s="13" t="s">
        <v>60</v>
      </c>
      <c r="X32" s="22">
        <v>250</v>
      </c>
      <c r="Y32" s="22">
        <v>12</v>
      </c>
      <c r="Z32" s="22" t="s">
        <v>61</v>
      </c>
      <c r="AA32" s="58"/>
    </row>
    <row r="33" spans="2:27">
      <c r="B33" s="18">
        <v>15</v>
      </c>
      <c r="C33" s="23"/>
      <c r="D33" s="38" t="s">
        <v>62</v>
      </c>
      <c r="E33" s="13" t="s">
        <v>63</v>
      </c>
      <c r="F33" s="22">
        <v>800</v>
      </c>
      <c r="G33" s="22">
        <v>1</v>
      </c>
      <c r="H33" s="22" t="s">
        <v>22</v>
      </c>
      <c r="I33" s="51">
        <f t="shared" si="5"/>
        <v>800</v>
      </c>
      <c r="K33" s="18">
        <v>15</v>
      </c>
      <c r="L33" s="23"/>
      <c r="M33" s="38" t="s">
        <v>62</v>
      </c>
      <c r="N33" s="13" t="s">
        <v>63</v>
      </c>
      <c r="O33" s="22">
        <v>800</v>
      </c>
      <c r="P33" s="22">
        <v>1</v>
      </c>
      <c r="Q33" s="22" t="s">
        <v>22</v>
      </c>
      <c r="R33" s="58"/>
      <c r="T33" s="18">
        <v>15</v>
      </c>
      <c r="U33" s="23"/>
      <c r="V33" s="38" t="s">
        <v>62</v>
      </c>
      <c r="W33" s="13" t="s">
        <v>63</v>
      </c>
      <c r="X33" s="22">
        <v>800</v>
      </c>
      <c r="Y33" s="22">
        <v>1</v>
      </c>
      <c r="Z33" s="22" t="s">
        <v>22</v>
      </c>
      <c r="AA33" s="58"/>
    </row>
    <row r="34" ht="33" spans="2:27">
      <c r="B34" s="25">
        <v>16</v>
      </c>
      <c r="C34" s="23"/>
      <c r="D34" s="26" t="s">
        <v>64</v>
      </c>
      <c r="E34" s="13" t="s">
        <v>65</v>
      </c>
      <c r="F34" s="22">
        <v>1500</v>
      </c>
      <c r="G34" s="22">
        <v>1</v>
      </c>
      <c r="H34" s="22" t="s">
        <v>61</v>
      </c>
      <c r="I34" s="51">
        <f t="shared" si="5"/>
        <v>1500</v>
      </c>
      <c r="K34" s="25">
        <v>16</v>
      </c>
      <c r="L34" s="23"/>
      <c r="M34" s="26" t="s">
        <v>64</v>
      </c>
      <c r="N34" s="13" t="s">
        <v>65</v>
      </c>
      <c r="O34" s="22">
        <v>1500</v>
      </c>
      <c r="P34" s="22">
        <v>1</v>
      </c>
      <c r="Q34" s="22" t="s">
        <v>61</v>
      </c>
      <c r="R34" s="58"/>
      <c r="T34" s="25">
        <v>16</v>
      </c>
      <c r="U34" s="23"/>
      <c r="V34" s="26" t="s">
        <v>64</v>
      </c>
      <c r="W34" s="13" t="s">
        <v>65</v>
      </c>
      <c r="X34" s="22">
        <v>1500</v>
      </c>
      <c r="Y34" s="22">
        <v>1</v>
      </c>
      <c r="Z34" s="22" t="s">
        <v>61</v>
      </c>
      <c r="AA34" s="58"/>
    </row>
    <row r="35" ht="33" spans="2:27">
      <c r="B35" s="27"/>
      <c r="C35" s="23"/>
      <c r="D35" s="28"/>
      <c r="E35" s="13" t="s">
        <v>66</v>
      </c>
      <c r="F35" s="22">
        <v>2000</v>
      </c>
      <c r="G35" s="22">
        <v>1</v>
      </c>
      <c r="H35" s="22" t="s">
        <v>61</v>
      </c>
      <c r="I35" s="51">
        <f t="shared" si="5"/>
        <v>2000</v>
      </c>
      <c r="K35" s="27"/>
      <c r="L35" s="23"/>
      <c r="M35" s="28"/>
      <c r="N35" s="13" t="s">
        <v>66</v>
      </c>
      <c r="O35" s="22">
        <v>2000</v>
      </c>
      <c r="P35" s="22">
        <v>1</v>
      </c>
      <c r="Q35" s="22" t="s">
        <v>61</v>
      </c>
      <c r="R35" s="58"/>
      <c r="T35" s="27"/>
      <c r="U35" s="23"/>
      <c r="V35" s="28"/>
      <c r="W35" s="13" t="s">
        <v>66</v>
      </c>
      <c r="X35" s="22">
        <v>2000</v>
      </c>
      <c r="Y35" s="22">
        <v>1</v>
      </c>
      <c r="Z35" s="22" t="s">
        <v>61</v>
      </c>
      <c r="AA35" s="58"/>
    </row>
    <row r="36" ht="33" spans="2:27">
      <c r="B36" s="36">
        <v>17</v>
      </c>
      <c r="C36" s="23"/>
      <c r="D36" s="39" t="s">
        <v>67</v>
      </c>
      <c r="E36" s="13" t="s">
        <v>68</v>
      </c>
      <c r="F36" s="22">
        <v>1500</v>
      </c>
      <c r="G36" s="22">
        <v>1</v>
      </c>
      <c r="H36" s="22" t="s">
        <v>61</v>
      </c>
      <c r="I36" s="51">
        <f t="shared" si="5"/>
        <v>1500</v>
      </c>
      <c r="K36" s="36">
        <v>17</v>
      </c>
      <c r="L36" s="23"/>
      <c r="M36" s="39" t="s">
        <v>67</v>
      </c>
      <c r="N36" s="13" t="s">
        <v>68</v>
      </c>
      <c r="O36" s="22">
        <v>1500</v>
      </c>
      <c r="P36" s="22">
        <v>1</v>
      </c>
      <c r="Q36" s="22" t="s">
        <v>61</v>
      </c>
      <c r="R36" s="58"/>
      <c r="T36" s="36">
        <v>17</v>
      </c>
      <c r="U36" s="23"/>
      <c r="V36" s="39" t="s">
        <v>67</v>
      </c>
      <c r="W36" s="13" t="s">
        <v>68</v>
      </c>
      <c r="X36" s="22">
        <v>1500</v>
      </c>
      <c r="Y36" s="22">
        <v>1</v>
      </c>
      <c r="Z36" s="22" t="s">
        <v>61</v>
      </c>
      <c r="AA36" s="58"/>
    </row>
    <row r="37" ht="33" spans="2:27">
      <c r="B37" s="34"/>
      <c r="C37" s="23"/>
      <c r="D37" s="40"/>
      <c r="E37" s="17" t="s">
        <v>69</v>
      </c>
      <c r="F37" s="32">
        <v>1500</v>
      </c>
      <c r="G37" s="32">
        <v>1</v>
      </c>
      <c r="H37" s="32" t="s">
        <v>61</v>
      </c>
      <c r="I37" s="51">
        <f t="shared" si="5"/>
        <v>1500</v>
      </c>
      <c r="K37" s="34"/>
      <c r="L37" s="23"/>
      <c r="M37" s="40"/>
      <c r="N37" s="17" t="s">
        <v>69</v>
      </c>
      <c r="O37" s="32">
        <v>1500</v>
      </c>
      <c r="P37" s="32">
        <v>1</v>
      </c>
      <c r="Q37" s="32" t="s">
        <v>61</v>
      </c>
      <c r="R37" s="58"/>
      <c r="T37" s="34"/>
      <c r="U37" s="23"/>
      <c r="V37" s="40"/>
      <c r="W37" s="17" t="s">
        <v>69</v>
      </c>
      <c r="X37" s="32">
        <v>1500</v>
      </c>
      <c r="Y37" s="32">
        <v>1</v>
      </c>
      <c r="Z37" s="32" t="s">
        <v>61</v>
      </c>
      <c r="AA37" s="58"/>
    </row>
    <row r="38" ht="33" spans="2:27">
      <c r="B38" s="34">
        <v>18</v>
      </c>
      <c r="C38" s="23"/>
      <c r="D38" s="41" t="s">
        <v>70</v>
      </c>
      <c r="E38" s="17" t="s">
        <v>71</v>
      </c>
      <c r="F38" s="32">
        <v>1000</v>
      </c>
      <c r="G38" s="32">
        <v>1</v>
      </c>
      <c r="H38" s="32" t="s">
        <v>61</v>
      </c>
      <c r="I38" s="51">
        <f t="shared" si="5"/>
        <v>1000</v>
      </c>
      <c r="K38" s="34">
        <v>18</v>
      </c>
      <c r="L38" s="23"/>
      <c r="M38" s="41" t="s">
        <v>70</v>
      </c>
      <c r="N38" s="17" t="s">
        <v>71</v>
      </c>
      <c r="O38" s="32">
        <v>1000</v>
      </c>
      <c r="P38" s="32">
        <v>1</v>
      </c>
      <c r="Q38" s="32" t="s">
        <v>61</v>
      </c>
      <c r="R38" s="58"/>
      <c r="T38" s="34">
        <v>18</v>
      </c>
      <c r="U38" s="23"/>
      <c r="V38" s="41" t="s">
        <v>70</v>
      </c>
      <c r="W38" s="17" t="s">
        <v>71</v>
      </c>
      <c r="X38" s="32">
        <v>1000</v>
      </c>
      <c r="Y38" s="32">
        <v>1</v>
      </c>
      <c r="Z38" s="32" t="s">
        <v>61</v>
      </c>
      <c r="AA38" s="58"/>
    </row>
    <row r="39" ht="66" spans="2:27">
      <c r="B39" s="10"/>
      <c r="C39" s="23"/>
      <c r="D39" s="42"/>
      <c r="E39" s="13" t="s">
        <v>72</v>
      </c>
      <c r="F39" s="22">
        <v>800</v>
      </c>
      <c r="G39" s="22">
        <v>4</v>
      </c>
      <c r="H39" s="22" t="s">
        <v>61</v>
      </c>
      <c r="I39" s="51">
        <f t="shared" si="5"/>
        <v>3200</v>
      </c>
      <c r="K39" s="10"/>
      <c r="L39" s="23"/>
      <c r="M39" s="42"/>
      <c r="N39" s="13" t="s">
        <v>72</v>
      </c>
      <c r="O39" s="22">
        <v>800</v>
      </c>
      <c r="P39" s="22">
        <v>4</v>
      </c>
      <c r="Q39" s="22" t="s">
        <v>61</v>
      </c>
      <c r="R39" s="59"/>
      <c r="T39" s="10"/>
      <c r="U39" s="23"/>
      <c r="V39" s="42"/>
      <c r="W39" s="13" t="s">
        <v>72</v>
      </c>
      <c r="X39" s="22">
        <v>800</v>
      </c>
      <c r="Y39" s="22">
        <v>4</v>
      </c>
      <c r="Z39" s="22" t="s">
        <v>61</v>
      </c>
      <c r="AA39" s="59"/>
    </row>
    <row r="40" spans="2:27">
      <c r="B40" s="29"/>
      <c r="C40" s="23"/>
      <c r="D40" s="37"/>
      <c r="E40" s="13"/>
      <c r="F40" s="22"/>
      <c r="G40" s="22"/>
      <c r="H40" s="20" t="s">
        <v>11</v>
      </c>
      <c r="I40" s="52">
        <f>SUM(I17:I39)</f>
        <v>31384</v>
      </c>
      <c r="K40" s="29"/>
      <c r="L40" s="23"/>
      <c r="M40" s="37"/>
      <c r="N40" s="13"/>
      <c r="O40" s="22"/>
      <c r="P40" s="22"/>
      <c r="Q40" s="20" t="s">
        <v>11</v>
      </c>
      <c r="R40" s="52">
        <f>SUM(R17:R39)</f>
        <v>43200</v>
      </c>
      <c r="T40" s="29"/>
      <c r="U40" s="23"/>
      <c r="V40" s="37"/>
      <c r="W40" s="13"/>
      <c r="X40" s="22"/>
      <c r="Y40" s="22"/>
      <c r="Z40" s="20" t="s">
        <v>11</v>
      </c>
      <c r="AA40" s="52">
        <f>SUM(AA17:AA39)</f>
        <v>55338.94</v>
      </c>
    </row>
    <row r="41" spans="2:27">
      <c r="B41" s="43"/>
      <c r="C41" s="44"/>
      <c r="D41" s="45"/>
      <c r="E41" s="45"/>
      <c r="F41" s="45"/>
      <c r="G41" s="45"/>
      <c r="H41" s="46" t="s">
        <v>73</v>
      </c>
      <c r="I41" s="55">
        <f>I40+I16+I12+I5</f>
        <v>74764</v>
      </c>
      <c r="K41" s="43"/>
      <c r="L41" s="44"/>
      <c r="M41" s="45"/>
      <c r="N41" s="45"/>
      <c r="O41" s="45"/>
      <c r="P41" s="45"/>
      <c r="Q41" s="46" t="s">
        <v>73</v>
      </c>
      <c r="R41" s="55">
        <f>R40+R16+R12+R5</f>
        <v>55381.46</v>
      </c>
      <c r="T41" s="43"/>
      <c r="U41" s="44"/>
      <c r="V41" s="45"/>
      <c r="W41" s="45"/>
      <c r="X41" s="45"/>
      <c r="Y41" s="45"/>
      <c r="Z41" s="46" t="s">
        <v>73</v>
      </c>
      <c r="AA41" s="55">
        <f>AA40+AA16+AA12+AA5</f>
        <v>55338.94</v>
      </c>
    </row>
    <row r="42" spans="6:27">
      <c r="F42" s="47"/>
      <c r="G42" s="47"/>
      <c r="H42" s="48" t="s">
        <v>74</v>
      </c>
      <c r="I42" s="56">
        <f>I41</f>
        <v>74764</v>
      </c>
      <c r="O42" s="47"/>
      <c r="P42" s="47"/>
      <c r="Q42" s="48" t="s">
        <v>75</v>
      </c>
      <c r="R42" s="56">
        <f>R41</f>
        <v>55381.46</v>
      </c>
      <c r="X42" s="47"/>
      <c r="Y42" s="47"/>
      <c r="Z42" s="48" t="s">
        <v>75</v>
      </c>
      <c r="AA42" s="56">
        <f>AA41</f>
        <v>55338.94</v>
      </c>
    </row>
    <row r="43" spans="6:27">
      <c r="F43" s="47"/>
      <c r="G43" s="47"/>
      <c r="H43" s="48" t="s">
        <v>76</v>
      </c>
      <c r="I43" s="56">
        <f>I42*0.06</f>
        <v>4485.84</v>
      </c>
      <c r="O43" s="47"/>
      <c r="P43" s="47"/>
      <c r="Q43" s="48" t="s">
        <v>77</v>
      </c>
      <c r="R43" s="56">
        <f>I44-R42</f>
        <v>23868.38</v>
      </c>
      <c r="X43" s="47"/>
      <c r="Y43" s="47"/>
      <c r="Z43" s="48" t="s">
        <v>77</v>
      </c>
      <c r="AA43" s="56">
        <f>I44-AA42</f>
        <v>23910.9</v>
      </c>
    </row>
    <row r="44" spans="6:27">
      <c r="F44" s="47"/>
      <c r="G44" s="47"/>
      <c r="H44" s="48" t="s">
        <v>78</v>
      </c>
      <c r="I44" s="56">
        <f>I42+I43</f>
        <v>79249.84</v>
      </c>
      <c r="O44" s="47"/>
      <c r="P44" s="47"/>
      <c r="Q44" s="48" t="s">
        <v>79</v>
      </c>
      <c r="R44" s="60">
        <f>R43/I44</f>
        <v>0.301178904588325</v>
      </c>
      <c r="X44" s="47"/>
      <c r="Y44" s="47"/>
      <c r="Z44" s="48" t="s">
        <v>79</v>
      </c>
      <c r="AA44" s="60">
        <f>AA43/I44</f>
        <v>0.301715435639996</v>
      </c>
    </row>
  </sheetData>
  <mergeCells count="68">
    <mergeCell ref="B1:I1"/>
    <mergeCell ref="K1:R1"/>
    <mergeCell ref="T1:AA1"/>
    <mergeCell ref="B2:E2"/>
    <mergeCell ref="K2:N2"/>
    <mergeCell ref="T2:W2"/>
    <mergeCell ref="B10:B11"/>
    <mergeCell ref="B13:B15"/>
    <mergeCell ref="B19:B23"/>
    <mergeCell ref="B24:B26"/>
    <mergeCell ref="B28:B31"/>
    <mergeCell ref="B34:B35"/>
    <mergeCell ref="B36:B37"/>
    <mergeCell ref="B38:B39"/>
    <mergeCell ref="C3:C4"/>
    <mergeCell ref="C6:C11"/>
    <mergeCell ref="C13:C15"/>
    <mergeCell ref="C17:C39"/>
    <mergeCell ref="D10:D11"/>
    <mergeCell ref="D13:D14"/>
    <mergeCell ref="D19:D23"/>
    <mergeCell ref="D24:D26"/>
    <mergeCell ref="D28:D31"/>
    <mergeCell ref="D34:D35"/>
    <mergeCell ref="D36:D37"/>
    <mergeCell ref="D38:D39"/>
    <mergeCell ref="K10:K11"/>
    <mergeCell ref="K13:K15"/>
    <mergeCell ref="K19:K23"/>
    <mergeCell ref="K24:K26"/>
    <mergeCell ref="K28:K31"/>
    <mergeCell ref="K34:K35"/>
    <mergeCell ref="K36:K37"/>
    <mergeCell ref="K38:K39"/>
    <mergeCell ref="L3:L4"/>
    <mergeCell ref="L6:L11"/>
    <mergeCell ref="L13:L15"/>
    <mergeCell ref="L17:L39"/>
    <mergeCell ref="M10:M11"/>
    <mergeCell ref="M13:M14"/>
    <mergeCell ref="M19:M23"/>
    <mergeCell ref="M24:M26"/>
    <mergeCell ref="M28:M31"/>
    <mergeCell ref="M34:M35"/>
    <mergeCell ref="M36:M37"/>
    <mergeCell ref="M38:M39"/>
    <mergeCell ref="R17:R39"/>
    <mergeCell ref="T10:T11"/>
    <mergeCell ref="T13:T15"/>
    <mergeCell ref="T19:T23"/>
    <mergeCell ref="T24:T26"/>
    <mergeCell ref="T28:T31"/>
    <mergeCell ref="T34:T35"/>
    <mergeCell ref="T36:T37"/>
    <mergeCell ref="T38:T39"/>
    <mergeCell ref="U3:U4"/>
    <mergeCell ref="U6:U11"/>
    <mergeCell ref="U13:U15"/>
    <mergeCell ref="U17:U39"/>
    <mergeCell ref="V10:V11"/>
    <mergeCell ref="V13:V14"/>
    <mergeCell ref="V19:V23"/>
    <mergeCell ref="V24:V26"/>
    <mergeCell ref="V28:V31"/>
    <mergeCell ref="V34:V35"/>
    <mergeCell ref="V36:V37"/>
    <mergeCell ref="V38:V39"/>
    <mergeCell ref="AA17:AA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范雨青</dc:creator>
  <cp:lastModifiedBy>尘归尘</cp:lastModifiedBy>
  <dcterms:created xsi:type="dcterms:W3CDTF">2024-11-27T06:51:00Z</dcterms:created>
  <dcterms:modified xsi:type="dcterms:W3CDTF">2024-12-09T08:01:38Z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B217A54C8EEF4656B13685737199E859_13</vt:lpwstr>
  </property>
  <property fmtid="{D5CDD505-2E9C-101B-9397-08002B2CF9AE}" pid="3" name="KSOProductBuildVer">
    <vt:lpwstr>2052-12.1.0.19302</vt:lpwstr>
  </property>
</Properties>
</file>