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4544" windowHeight="7152" tabRatio="844"/>
  </bookViews>
  <sheets>
    <sheet name="总报价" sheetId="6" r:id="rId1"/>
    <sheet name="项目整体沟通运营" sheetId="5" r:id="rId2"/>
    <sheet name="筛查车租赁" sheetId="10" r:id="rId3"/>
    <sheet name="第一批全国20场筛查" sheetId="2" r:id="rId4"/>
    <sheet name="第二批全国18场筛查" sheetId="15" r:id="rId5"/>
  </sheets>
  <externalReferences>
    <externalReference r:id="rId6"/>
  </externalReferences>
  <definedNames>
    <definedName name="一级">'[1]02.RATECARD'!$D$117:$D$124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84" i="2" l="1"/>
  <c r="M45" i="15"/>
  <c r="M46" i="15"/>
  <c r="M47" i="15"/>
  <c r="M48" i="15"/>
  <c r="M49" i="15"/>
  <c r="M50" i="15"/>
  <c r="M51" i="15"/>
  <c r="M52" i="15"/>
  <c r="M53" i="15"/>
  <c r="M54" i="15"/>
  <c r="M55" i="15"/>
  <c r="M56" i="15"/>
  <c r="M57" i="15"/>
  <c r="M58" i="15"/>
  <c r="M59" i="15"/>
  <c r="M60" i="15"/>
  <c r="M61" i="15"/>
  <c r="M62" i="15"/>
  <c r="M63" i="15"/>
  <c r="M64" i="15"/>
  <c r="M65" i="15"/>
  <c r="M66" i="15"/>
  <c r="M67" i="15"/>
  <c r="M68" i="15"/>
  <c r="M69" i="15"/>
  <c r="M70" i="15"/>
  <c r="M71" i="15"/>
  <c r="M72" i="15"/>
  <c r="M73" i="15"/>
  <c r="M44" i="15"/>
  <c r="M22" i="15"/>
  <c r="M23" i="15"/>
  <c r="M41" i="15" s="1"/>
  <c r="M42" i="15" s="1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21" i="15"/>
  <c r="M11" i="15"/>
  <c r="M12" i="15"/>
  <c r="M13" i="15"/>
  <c r="M14" i="15"/>
  <c r="M15" i="15"/>
  <c r="M16" i="15"/>
  <c r="M17" i="15"/>
  <c r="M18" i="15"/>
  <c r="M10" i="15"/>
  <c r="M74" i="15" l="1"/>
  <c r="M75" i="15" s="1"/>
  <c r="M19" i="15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83" i="2" s="1"/>
  <c r="M72" i="2"/>
  <c r="M73" i="2"/>
  <c r="M74" i="2"/>
  <c r="M75" i="2"/>
  <c r="M76" i="2"/>
  <c r="M77" i="2"/>
  <c r="M78" i="2"/>
  <c r="M79" i="2"/>
  <c r="M80" i="2"/>
  <c r="M81" i="2"/>
  <c r="M82" i="2"/>
  <c r="M53" i="2"/>
  <c r="M31" i="2"/>
  <c r="M32" i="2"/>
  <c r="M33" i="2"/>
  <c r="M34" i="2"/>
  <c r="M35" i="2"/>
  <c r="M36" i="2"/>
  <c r="M37" i="2"/>
  <c r="M50" i="2" s="1"/>
  <c r="M51" i="2" s="1"/>
  <c r="M38" i="2"/>
  <c r="M39" i="2"/>
  <c r="M40" i="2"/>
  <c r="M41" i="2"/>
  <c r="M42" i="2"/>
  <c r="M43" i="2"/>
  <c r="M44" i="2"/>
  <c r="M45" i="2"/>
  <c r="M46" i="2"/>
  <c r="M47" i="2"/>
  <c r="M48" i="2"/>
  <c r="M49" i="2"/>
  <c r="M3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10" i="2"/>
  <c r="M28" i="2"/>
  <c r="E5" i="6"/>
  <c r="L11" i="10"/>
  <c r="L10" i="10"/>
  <c r="L12" i="10" s="1"/>
  <c r="M18" i="5"/>
  <c r="M19" i="5"/>
  <c r="M20" i="5"/>
  <c r="M21" i="5" s="1"/>
  <c r="M17" i="5"/>
  <c r="M11" i="5"/>
  <c r="M12" i="5"/>
  <c r="M13" i="5"/>
  <c r="M14" i="5"/>
  <c r="M10" i="5"/>
  <c r="M76" i="15" l="1"/>
  <c r="M78" i="15" s="1"/>
  <c r="M80" i="15" s="1"/>
  <c r="M83" i="15" s="1"/>
  <c r="E7" i="6" s="1"/>
  <c r="M85" i="2"/>
  <c r="L13" i="10"/>
  <c r="L14" i="10" s="1"/>
  <c r="M15" i="5"/>
  <c r="M22" i="5" s="1"/>
  <c r="M24" i="5" s="1"/>
  <c r="M79" i="15" l="1"/>
  <c r="M87" i="2"/>
  <c r="L15" i="10"/>
  <c r="M25" i="5"/>
  <c r="M26" i="5"/>
  <c r="M29" i="5" s="1"/>
  <c r="E4" i="6" s="1"/>
  <c r="M88" i="2" l="1"/>
  <c r="M89" i="2"/>
  <c r="M92" i="2" s="1"/>
  <c r="E6" i="6" s="1"/>
  <c r="E8" i="6" s="1"/>
  <c r="L16" i="10"/>
  <c r="L19" i="10" s="1"/>
  <c r="H17" i="2" l="1"/>
  <c r="H27" i="15"/>
  <c r="H36" i="2"/>
  <c r="H11" i="2" l="1"/>
  <c r="H47" i="15"/>
  <c r="H56" i="2"/>
  <c r="H38" i="15"/>
  <c r="H36" i="15"/>
  <c r="H45" i="2"/>
  <c r="H47" i="2"/>
  <c r="H43" i="2" l="1"/>
  <c r="H42" i="2"/>
  <c r="H41" i="2"/>
  <c r="H34" i="15"/>
  <c r="H33" i="15"/>
  <c r="H32" i="15"/>
  <c r="H73" i="15" l="1"/>
  <c r="H72" i="15"/>
  <c r="H71" i="15"/>
  <c r="H70" i="15"/>
  <c r="H69" i="15"/>
  <c r="H68" i="15"/>
  <c r="H67" i="15"/>
  <c r="H66" i="15"/>
  <c r="H65" i="15"/>
  <c r="H64" i="15"/>
  <c r="H63" i="15"/>
  <c r="H62" i="15"/>
  <c r="H61" i="15"/>
  <c r="H60" i="15"/>
  <c r="H59" i="15"/>
  <c r="H58" i="15"/>
  <c r="H57" i="15"/>
  <c r="H56" i="15"/>
  <c r="H55" i="15"/>
  <c r="H54" i="15"/>
  <c r="H53" i="15"/>
  <c r="H52" i="15"/>
  <c r="H51" i="15"/>
  <c r="H50" i="15"/>
  <c r="H49" i="15"/>
  <c r="H48" i="15"/>
  <c r="H46" i="15"/>
  <c r="H45" i="15"/>
  <c r="H44" i="15"/>
  <c r="H23" i="15"/>
  <c r="H40" i="15"/>
  <c r="H39" i="15"/>
  <c r="H37" i="15"/>
  <c r="H35" i="15"/>
  <c r="H31" i="15"/>
  <c r="H30" i="15"/>
  <c r="H29" i="15"/>
  <c r="H28" i="15"/>
  <c r="H26" i="15"/>
  <c r="H25" i="15"/>
  <c r="H24" i="15"/>
  <c r="H22" i="15"/>
  <c r="H21" i="15"/>
  <c r="E18" i="15"/>
  <c r="H18" i="15" s="1"/>
  <c r="E17" i="15"/>
  <c r="H17" i="15" s="1"/>
  <c r="H16" i="15"/>
  <c r="H15" i="15"/>
  <c r="H14" i="15"/>
  <c r="H13" i="15"/>
  <c r="H12" i="15"/>
  <c r="H11" i="15"/>
  <c r="H10" i="15"/>
  <c r="H19" i="15" s="1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5" i="2"/>
  <c r="H54" i="2"/>
  <c r="H53" i="2"/>
  <c r="H32" i="2"/>
  <c r="H49" i="2"/>
  <c r="H48" i="2"/>
  <c r="H46" i="2"/>
  <c r="H44" i="2"/>
  <c r="H40" i="2"/>
  <c r="H39" i="2"/>
  <c r="H38" i="2"/>
  <c r="H37" i="2"/>
  <c r="H35" i="2"/>
  <c r="H34" i="2"/>
  <c r="H33" i="2"/>
  <c r="H31" i="2"/>
  <c r="H30" i="2"/>
  <c r="E27" i="2"/>
  <c r="H27" i="2" s="1"/>
  <c r="E26" i="2"/>
  <c r="H26" i="2" s="1"/>
  <c r="H25" i="2"/>
  <c r="H24" i="2"/>
  <c r="H23" i="2"/>
  <c r="H22" i="2"/>
  <c r="H21" i="2"/>
  <c r="H20" i="2"/>
  <c r="H19" i="2"/>
  <c r="H18" i="2"/>
  <c r="H16" i="2"/>
  <c r="H15" i="2"/>
  <c r="H14" i="2"/>
  <c r="H13" i="2"/>
  <c r="H12" i="2"/>
  <c r="H10" i="2"/>
  <c r="H11" i="10"/>
  <c r="H10" i="10"/>
  <c r="H20" i="5"/>
  <c r="H19" i="5"/>
  <c r="H18" i="5"/>
  <c r="H17" i="5"/>
  <c r="H14" i="5"/>
  <c r="H13" i="5"/>
  <c r="H12" i="5"/>
  <c r="H11" i="5"/>
  <c r="H10" i="5"/>
  <c r="H15" i="5" l="1"/>
  <c r="H21" i="5"/>
  <c r="H12" i="10"/>
  <c r="H74" i="15"/>
  <c r="H75" i="15" s="1"/>
  <c r="H28" i="2"/>
  <c r="H50" i="2"/>
  <c r="H51" i="2" s="1"/>
  <c r="H41" i="15"/>
  <c r="H83" i="2"/>
  <c r="H84" i="2" s="1"/>
  <c r="H22" i="5" l="1"/>
  <c r="H13" i="10"/>
  <c r="H42" i="15"/>
  <c r="H76" i="15" s="1"/>
  <c r="H85" i="2"/>
  <c r="H24" i="5" l="1"/>
  <c r="H25" i="5" s="1"/>
  <c r="H14" i="10"/>
  <c r="H15" i="10"/>
  <c r="H16" i="10" s="1"/>
  <c r="H87" i="2"/>
  <c r="H89" i="2" s="1"/>
  <c r="H92" i="2" s="1"/>
  <c r="D6" i="6" s="1"/>
  <c r="H78" i="15"/>
  <c r="H80" i="15" s="1"/>
  <c r="H83" i="15" s="1"/>
  <c r="H26" i="5" l="1"/>
  <c r="H88" i="2"/>
  <c r="H19" i="10"/>
  <c r="D5" i="6" s="1"/>
  <c r="H79" i="15"/>
  <c r="H29" i="5"/>
  <c r="D4" i="6" s="1"/>
  <c r="D7" i="6"/>
  <c r="D8" i="6" l="1"/>
</calcChain>
</file>

<file path=xl/sharedStrings.xml><?xml version="1.0" encoding="utf-8"?>
<sst xmlns="http://schemas.openxmlformats.org/spreadsheetml/2006/main" count="703" uniqueCount="336">
  <si>
    <t>Item</t>
  </si>
  <si>
    <t>Descripation描述</t>
  </si>
  <si>
    <t>Agency:</t>
    <phoneticPr fontId="6" type="noConversion"/>
  </si>
  <si>
    <t>上海麦田公共关系咨询有限公司</t>
    <phoneticPr fontId="6" type="noConversion"/>
  </si>
  <si>
    <t>报价</t>
    <phoneticPr fontId="6" type="noConversion"/>
  </si>
  <si>
    <t>Total Amount</t>
    <phoneticPr fontId="6" type="noConversion"/>
  </si>
  <si>
    <t>人/天</t>
  </si>
  <si>
    <t>摄像师</t>
  </si>
  <si>
    <t>摄影师</t>
  </si>
  <si>
    <t>套</t>
  </si>
  <si>
    <t>个</t>
  </si>
  <si>
    <t>个</t>
    <phoneticPr fontId="4" type="noConversion"/>
  </si>
  <si>
    <t>1-1</t>
    <phoneticPr fontId="6" type="noConversion"/>
  </si>
  <si>
    <t>小时</t>
  </si>
  <si>
    <t>1-3</t>
  </si>
  <si>
    <t>话筒套</t>
  </si>
  <si>
    <t>对讲机</t>
  </si>
  <si>
    <t>签到台卡</t>
    <phoneticPr fontId="4" type="noConversion"/>
  </si>
  <si>
    <t>个</t>
    <phoneticPr fontId="4" type="noConversion"/>
  </si>
  <si>
    <t>1-4</t>
  </si>
  <si>
    <t>2-1</t>
    <phoneticPr fontId="6" type="noConversion"/>
  </si>
  <si>
    <t>2-2</t>
  </si>
  <si>
    <t>执行方案</t>
    <rPh sb="0" eb="2">
      <t>an'l</t>
    </rPh>
    <phoneticPr fontId="5" type="noConversion"/>
  </si>
  <si>
    <t>患教宣传展板</t>
    <rPh sb="0" eb="2">
      <t>an'l</t>
    </rPh>
    <phoneticPr fontId="5" type="noConversion"/>
  </si>
  <si>
    <t>执行方案撰写与修改</t>
  </si>
  <si>
    <t>项</t>
  </si>
  <si>
    <t>台</t>
  </si>
  <si>
    <t>含安装，含运费，含技术人员</t>
  </si>
  <si>
    <t>现场执行人员餐费</t>
    <rPh sb="0" eb="2">
      <t>an'l</t>
    </rPh>
    <phoneticPr fontId="5" type="noConversion"/>
  </si>
  <si>
    <t>现场兼职人员</t>
    <rPh sb="0" eb="2">
      <t>an'l</t>
    </rPh>
    <phoneticPr fontId="5" type="noConversion"/>
  </si>
  <si>
    <t>电视机 50寸</t>
  </si>
  <si>
    <t>音响设备</t>
  </si>
  <si>
    <t>包括话筒</t>
  </si>
  <si>
    <t>宣传单页</t>
  </si>
  <si>
    <t>A4彩印</t>
  </si>
  <si>
    <t>张</t>
  </si>
  <si>
    <t>矿泉水</t>
  </si>
  <si>
    <t>箱</t>
  </si>
  <si>
    <t>帐篷</t>
  </si>
  <si>
    <t>3*4.5米</t>
  </si>
  <si>
    <t>桌椅</t>
  </si>
  <si>
    <t>按套 1桌4椅</t>
  </si>
  <si>
    <t>项目经理</t>
  </si>
  <si>
    <t>项目整体快递费用</t>
  </si>
  <si>
    <t>3-6</t>
  </si>
  <si>
    <t>3-7</t>
  </si>
  <si>
    <t>3-10</t>
  </si>
  <si>
    <t>3-11</t>
  </si>
  <si>
    <t>3-12</t>
  </si>
  <si>
    <t>3-13</t>
  </si>
  <si>
    <t>3-14</t>
  </si>
  <si>
    <t>3-15</t>
  </si>
  <si>
    <t>3-16</t>
  </si>
  <si>
    <t>3-18</t>
  </si>
  <si>
    <t>3-19</t>
  </si>
  <si>
    <t>3-20</t>
  </si>
  <si>
    <t>3-21</t>
  </si>
  <si>
    <t>3-23</t>
  </si>
  <si>
    <t>筛查车租赁</t>
    <phoneticPr fontId="4" type="noConversion"/>
  </si>
  <si>
    <t>筛查车租赁</t>
    <phoneticPr fontId="6" type="noConversion"/>
  </si>
  <si>
    <t>项目总控</t>
    <phoneticPr fontId="4" type="noConversion"/>
  </si>
  <si>
    <t>项目沟通-出差</t>
    <phoneticPr fontId="4" type="noConversion"/>
  </si>
  <si>
    <t>项目日常差旅</t>
    <phoneticPr fontId="4" type="noConversion"/>
  </si>
  <si>
    <t>机票</t>
    <phoneticPr fontId="4" type="noConversion"/>
  </si>
  <si>
    <t>2-3</t>
    <phoneticPr fontId="4" type="noConversion"/>
  </si>
  <si>
    <t>小时</t>
    <phoneticPr fontId="4" type="noConversion"/>
  </si>
  <si>
    <t>项目经理</t>
    <phoneticPr fontId="4" type="noConversion"/>
  </si>
  <si>
    <t>项目报告</t>
    <phoneticPr fontId="4" type="noConversion"/>
  </si>
  <si>
    <t>医学支持</t>
    <phoneticPr fontId="4" type="noConversion"/>
  </si>
  <si>
    <t>医学经理，医学内容资料查询和PPT撰写</t>
    <phoneticPr fontId="4" type="noConversion"/>
  </si>
  <si>
    <t>晚/间</t>
    <phoneticPr fontId="4" type="noConversion"/>
  </si>
  <si>
    <t>件</t>
    <phoneticPr fontId="4" type="noConversion"/>
  </si>
  <si>
    <t>方案</t>
    <phoneticPr fontId="4" type="noConversion"/>
  </si>
  <si>
    <t>小时</t>
    <phoneticPr fontId="4" type="noConversion"/>
  </si>
  <si>
    <t>每场租赁</t>
    <phoneticPr fontId="4" type="noConversion"/>
  </si>
  <si>
    <t>1-1</t>
    <phoneticPr fontId="4" type="noConversion"/>
  </si>
  <si>
    <t>1-2</t>
  </si>
  <si>
    <t>文案领导及公益大使致辞稿、串词，宣传海报展示文案、绕口令文案、战略协议、邀请函文案</t>
  </si>
  <si>
    <t>文案新闻稿撰写</t>
  </si>
  <si>
    <t>2-3</t>
  </si>
  <si>
    <t>2-4</t>
  </si>
  <si>
    <t>3-2</t>
  </si>
  <si>
    <t>3-3</t>
  </si>
  <si>
    <t>3-4</t>
  </si>
  <si>
    <t>3-5</t>
  </si>
  <si>
    <t>衍生设计</t>
    <phoneticPr fontId="4" type="noConversion"/>
  </si>
  <si>
    <t>次</t>
    <phoneticPr fontId="4" type="noConversion"/>
  </si>
  <si>
    <t>针对已有设计的修改含背景板 展架 胸卡 台卡，共6个城市的筛查</t>
    <phoneticPr fontId="4" type="noConversion"/>
  </si>
  <si>
    <t>个</t>
    <phoneticPr fontId="4" type="noConversion"/>
  </si>
  <si>
    <t>篇</t>
    <phoneticPr fontId="4" type="noConversion"/>
  </si>
  <si>
    <t>文案撰写</t>
    <phoneticPr fontId="4" type="noConversion"/>
  </si>
  <si>
    <t>新闻稿撰写</t>
    <phoneticPr fontId="4" type="noConversion"/>
  </si>
  <si>
    <t>打印机</t>
    <phoneticPr fontId="4" type="noConversion"/>
  </si>
  <si>
    <t>每场租赁，含耗材</t>
    <phoneticPr fontId="4" type="noConversion"/>
  </si>
  <si>
    <t>台</t>
    <phoneticPr fontId="4" type="noConversion"/>
  </si>
  <si>
    <t>包含所有搭建物料和执行物料的运输，分多次运输</t>
    <phoneticPr fontId="6" type="noConversion"/>
  </si>
  <si>
    <t>展架</t>
    <phoneticPr fontId="4" type="noConversion"/>
  </si>
  <si>
    <t>每场10套，项目介绍*1，项目流程*1，患教展架*2，设备介绍*3，专家介绍*1，指示*2</t>
    <phoneticPr fontId="4" type="noConversion"/>
  </si>
  <si>
    <t>活动附料</t>
    <phoneticPr fontId="4" type="noConversion"/>
  </si>
  <si>
    <t>纸、笔、通信电缆、封边条等</t>
    <phoneticPr fontId="4" type="noConversion"/>
  </si>
  <si>
    <t xml:space="preserve">套/场 </t>
    <phoneticPr fontId="4" type="noConversion"/>
  </si>
  <si>
    <t>康康舞教练</t>
    <phoneticPr fontId="4" type="noConversion"/>
  </si>
  <si>
    <t>负责前期和当地卫生局沟通，走报批流程及现场执行</t>
    <rPh sb="0" eb="1">
      <t>quan'cheng</t>
    </rPh>
    <rPh sb="2" eb="3">
      <t>xiag'mu</t>
    </rPh>
    <rPh sb="4" eb="5">
      <t>guan'li</t>
    </rPh>
    <phoneticPr fontId="5" type="noConversion"/>
  </si>
  <si>
    <t>执行经理</t>
    <phoneticPr fontId="4" type="noConversion"/>
  </si>
  <si>
    <t>负责现场执行</t>
    <phoneticPr fontId="4" type="noConversion"/>
  </si>
  <si>
    <t>每场1人</t>
    <phoneticPr fontId="4" type="noConversion"/>
  </si>
  <si>
    <t>1-1</t>
    <phoneticPr fontId="4" type="noConversion"/>
  </si>
  <si>
    <t>3-8</t>
  </si>
  <si>
    <t>3-9</t>
  </si>
  <si>
    <t>整体合计</t>
    <phoneticPr fontId="4" type="noConversion"/>
  </si>
  <si>
    <t>租赁</t>
    <phoneticPr fontId="4" type="noConversion"/>
  </si>
  <si>
    <t>每场设备租赁及人员支持费用（按每场收取）</t>
    <phoneticPr fontId="4" type="noConversion"/>
  </si>
  <si>
    <t>跟拍脚本撰写</t>
    <phoneticPr fontId="4" type="noConversion"/>
  </si>
  <si>
    <t>次</t>
    <phoneticPr fontId="4" type="noConversion"/>
  </si>
  <si>
    <t>摄像助理</t>
    <phoneticPr fontId="6" type="noConversion"/>
  </si>
  <si>
    <t>摄像设备</t>
  </si>
  <si>
    <t>录音设备（专业无线声音采集器）</t>
    <phoneticPr fontId="6" type="noConversion"/>
  </si>
  <si>
    <t>套/天</t>
    <phoneticPr fontId="6" type="noConversion"/>
  </si>
  <si>
    <t>特效-二维动画</t>
    <phoneticPr fontId="6" type="noConversion"/>
  </si>
  <si>
    <t>配音&amp;旁白-专业配音师</t>
    <phoneticPr fontId="6" type="noConversion"/>
  </si>
  <si>
    <t>配音/配乐/字幕</t>
    <phoneticPr fontId="6" type="noConversion"/>
  </si>
  <si>
    <t>影片输出，按详细需求输出不同格式的视频</t>
    <phoneticPr fontId="6" type="noConversion"/>
  </si>
  <si>
    <t>次</t>
    <phoneticPr fontId="4" type="noConversion"/>
  </si>
  <si>
    <t>秒</t>
    <phoneticPr fontId="4" type="noConversion"/>
  </si>
  <si>
    <t>分钟</t>
    <phoneticPr fontId="4" type="noConversion"/>
  </si>
  <si>
    <t>套</t>
    <phoneticPr fontId="4" type="noConversion"/>
  </si>
  <si>
    <t>3-1</t>
    <phoneticPr fontId="4" type="noConversion"/>
  </si>
  <si>
    <t>2-7</t>
  </si>
  <si>
    <t>2-8</t>
  </si>
  <si>
    <t>2-9</t>
  </si>
  <si>
    <t>2-10</t>
  </si>
  <si>
    <t>2-11</t>
  </si>
  <si>
    <t>2-12</t>
  </si>
  <si>
    <t>2-13</t>
  </si>
  <si>
    <t>2-14</t>
  </si>
  <si>
    <t>3-24</t>
  </si>
  <si>
    <t>设备技师</t>
    <phoneticPr fontId="4" type="noConversion"/>
  </si>
  <si>
    <t>AI读片师</t>
    <phoneticPr fontId="4" type="noConversion"/>
  </si>
  <si>
    <t>转诊单</t>
    <phoneticPr fontId="4" type="noConversion"/>
  </si>
  <si>
    <t>筛查问卷</t>
    <phoneticPr fontId="4" type="noConversion"/>
  </si>
  <si>
    <t>A4</t>
    <phoneticPr fontId="4" type="noConversion"/>
  </si>
  <si>
    <t>份</t>
    <phoneticPr fontId="4" type="noConversion"/>
  </si>
  <si>
    <t>份</t>
    <phoneticPr fontId="4" type="noConversion"/>
  </si>
  <si>
    <t>3-25</t>
  </si>
  <si>
    <t>转诊办公室贴</t>
    <phoneticPr fontId="4" type="noConversion"/>
  </si>
  <si>
    <t>2-15</t>
  </si>
  <si>
    <t>个</t>
    <phoneticPr fontId="4" type="noConversion"/>
  </si>
  <si>
    <t>KT板门贴</t>
    <phoneticPr fontId="4" type="noConversion"/>
  </si>
  <si>
    <t>患教三折页</t>
    <phoneticPr fontId="4" type="noConversion"/>
  </si>
  <si>
    <t>A5大小</t>
    <phoneticPr fontId="4" type="noConversion"/>
  </si>
  <si>
    <t>个</t>
    <phoneticPr fontId="4" type="noConversion"/>
  </si>
  <si>
    <t>人/月</t>
    <phoneticPr fontId="4" type="noConversion"/>
  </si>
  <si>
    <t>记录片制作(全国多地）</t>
    <phoneticPr fontId="4" type="noConversion"/>
  </si>
  <si>
    <t>月工资+每天300的出差补贴+税费</t>
    <phoneticPr fontId="4" type="noConversion"/>
  </si>
  <si>
    <t>A4彩印</t>
    <phoneticPr fontId="4" type="noConversion"/>
  </si>
  <si>
    <t>云摄影</t>
    <phoneticPr fontId="4" type="noConversion"/>
  </si>
  <si>
    <t>天</t>
    <phoneticPr fontId="4" type="noConversion"/>
  </si>
  <si>
    <t>1-7</t>
  </si>
  <si>
    <t>1场2人</t>
    <phoneticPr fontId="4" type="noConversion"/>
  </si>
  <si>
    <t>一米栏</t>
    <phoneticPr fontId="4" type="noConversion"/>
  </si>
  <si>
    <t>每场20个</t>
    <phoneticPr fontId="4" type="noConversion"/>
  </si>
  <si>
    <t>1-8</t>
  </si>
  <si>
    <t>转诊等待区</t>
    <phoneticPr fontId="4" type="noConversion"/>
  </si>
  <si>
    <t>舞台区地毯</t>
    <phoneticPr fontId="4" type="noConversion"/>
  </si>
  <si>
    <t>垃圾筒</t>
    <phoneticPr fontId="4" type="noConversion"/>
  </si>
  <si>
    <t>排号小纸贴</t>
    <phoneticPr fontId="4" type="noConversion"/>
  </si>
  <si>
    <t>医生白大褂</t>
    <phoneticPr fontId="4" type="noConversion"/>
  </si>
  <si>
    <t>医生工作服</t>
    <phoneticPr fontId="4" type="noConversion"/>
  </si>
  <si>
    <t>工作人员工作服</t>
    <phoneticPr fontId="4" type="noConversion"/>
  </si>
  <si>
    <t>工作人员用，黑色，长袖卫衣</t>
    <phoneticPr fontId="4" type="noConversion"/>
  </si>
  <si>
    <t>工作人员工作服Logo</t>
    <phoneticPr fontId="4" type="noConversion"/>
  </si>
  <si>
    <t>张</t>
    <phoneticPr fontId="4" type="noConversion"/>
  </si>
  <si>
    <t>立式防风德展，0.8M*1.8M，双面卡槽，加重防晃，铝合金钢板</t>
    <phoneticPr fontId="4" type="noConversion"/>
  </si>
  <si>
    <t>40L，可分类垃圾桶</t>
    <phoneticPr fontId="4" type="noConversion"/>
  </si>
  <si>
    <t>卷线盘</t>
    <phoneticPr fontId="4" type="noConversion"/>
  </si>
  <si>
    <t>50米卷线盘1个，3米插线板1个，PVC压线槽10个</t>
    <phoneticPr fontId="4" type="noConversion"/>
  </si>
  <si>
    <t>个</t>
    <phoneticPr fontId="4" type="noConversion"/>
  </si>
  <si>
    <t>1-5</t>
  </si>
  <si>
    <t>1-6</t>
  </si>
  <si>
    <t>1-12</t>
  </si>
  <si>
    <t>康康人偶</t>
    <phoneticPr fontId="4" type="noConversion"/>
  </si>
  <si>
    <t>3-26</t>
  </si>
  <si>
    <t>现场秩序维护，协助患者筛查，派发礼品和宣传单</t>
    <phoneticPr fontId="4" type="noConversion"/>
  </si>
  <si>
    <t>红色，6*4米</t>
    <phoneticPr fontId="4" type="noConversion"/>
  </si>
  <si>
    <t>平米</t>
    <phoneticPr fontId="4" type="noConversion"/>
  </si>
  <si>
    <t>个</t>
    <phoneticPr fontId="4" type="noConversion"/>
  </si>
  <si>
    <t>30*42CM，桌面展示牌，雪弗板</t>
    <phoneticPr fontId="4" type="noConversion"/>
  </si>
  <si>
    <t>海报</t>
    <phoneticPr fontId="4" type="noConversion"/>
  </si>
  <si>
    <t>90*60CM。3种海报，每种10张，共30张</t>
    <phoneticPr fontId="4" type="noConversion"/>
  </si>
  <si>
    <t>2-16</t>
  </si>
  <si>
    <t>2-17</t>
  </si>
  <si>
    <t>2-18</t>
  </si>
  <si>
    <t>打印纸</t>
    <phoneticPr fontId="4" type="noConversion"/>
  </si>
  <si>
    <t>A4，一包500张，预计1天使用2包</t>
    <phoneticPr fontId="4" type="noConversion"/>
  </si>
  <si>
    <t>包</t>
    <phoneticPr fontId="4" type="noConversion"/>
  </si>
  <si>
    <t>张</t>
    <phoneticPr fontId="4" type="noConversion"/>
  </si>
  <si>
    <t>3-27</t>
  </si>
  <si>
    <t>3-28</t>
  </si>
  <si>
    <t>启动道具</t>
    <phoneticPr fontId="4" type="noConversion"/>
  </si>
  <si>
    <t>开幕卷轴租赁，高80CM，长4M，可供8-10人使用，卷轴尺寸336CM*61CM</t>
    <phoneticPr fontId="4" type="noConversion"/>
  </si>
  <si>
    <t>套</t>
    <phoneticPr fontId="4" type="noConversion"/>
  </si>
  <si>
    <t>区域台卡</t>
    <phoneticPr fontId="4" type="noConversion"/>
  </si>
  <si>
    <t>桶装水</t>
    <phoneticPr fontId="4" type="noConversion"/>
  </si>
  <si>
    <t>套</t>
    <phoneticPr fontId="4" type="noConversion"/>
  </si>
  <si>
    <t>3-29</t>
  </si>
  <si>
    <t>免责申明</t>
    <phoneticPr fontId="4" type="noConversion"/>
  </si>
  <si>
    <t>知情同意书</t>
    <phoneticPr fontId="4" type="noConversion"/>
  </si>
  <si>
    <t>3-30</t>
  </si>
  <si>
    <t>3-31</t>
  </si>
  <si>
    <t>3-32</t>
  </si>
  <si>
    <t>交通费</t>
    <phoneticPr fontId="4" type="noConversion"/>
  </si>
  <si>
    <t>餐费</t>
    <phoneticPr fontId="4" type="noConversion"/>
  </si>
  <si>
    <t>住宿，预计3次</t>
    <phoneticPr fontId="4" type="noConversion"/>
  </si>
  <si>
    <t>小时</t>
    <phoneticPr fontId="4" type="noConversion"/>
  </si>
  <si>
    <t>项目总监，包含各企业、政府机构沟通和把控、相应资料准备</t>
    <phoneticPr fontId="4" type="noConversion"/>
  </si>
  <si>
    <t>项目经理，项目整体协调、沟通、数据管理</t>
    <phoneticPr fontId="4" type="noConversion"/>
  </si>
  <si>
    <t>医学经理，学术报告撰写</t>
    <phoneticPr fontId="4" type="noConversion"/>
  </si>
  <si>
    <t>策略总监 ，创意方案，媒体方案，活动执行方案，SOP</t>
    <phoneticPr fontId="4" type="noConversion"/>
  </si>
  <si>
    <t>月</t>
    <phoneticPr fontId="4" type="noConversion"/>
  </si>
  <si>
    <t>7CM*8CM，无痕不粘贴</t>
    <phoneticPr fontId="6" type="noConversion"/>
  </si>
  <si>
    <t>餐费，13人</t>
    <phoneticPr fontId="4" type="noConversion"/>
  </si>
  <si>
    <t>张</t>
    <phoneticPr fontId="4" type="noConversion"/>
  </si>
  <si>
    <t>现场搭建工人</t>
    <phoneticPr fontId="4" type="noConversion"/>
  </si>
  <si>
    <t>人/工</t>
    <phoneticPr fontId="4" type="noConversion"/>
  </si>
  <si>
    <t>肺癌筛查防治公益行动筛查车项目-报价单</t>
    <phoneticPr fontId="6" type="noConversion"/>
  </si>
  <si>
    <t>Item No.
项目编号</t>
  </si>
  <si>
    <t>Description 
费用描述</t>
  </si>
  <si>
    <t>Unit
单位</t>
  </si>
  <si>
    <t>Unit Price (exclu.TAX)
单价（不含税）</t>
  </si>
  <si>
    <t>QTY
数量</t>
  </si>
  <si>
    <t>Total
总价</t>
  </si>
  <si>
    <t>Remark
备注</t>
  </si>
  <si>
    <t>次数</t>
    <phoneticPr fontId="4" type="noConversion"/>
  </si>
  <si>
    <t>Ratecard</t>
    <phoneticPr fontId="4" type="noConversion"/>
  </si>
  <si>
    <t>Contribution Quotation Format</t>
  </si>
  <si>
    <t>Project Name
项目名称</t>
  </si>
  <si>
    <t>AZ User Name
AZ 用户</t>
  </si>
  <si>
    <t>Business Unit
事业部</t>
  </si>
  <si>
    <t>4ty Party
第四方供应商全称</t>
  </si>
  <si>
    <t>上海麦田公共关系咨询有限公司</t>
  </si>
  <si>
    <t>Event Number
活动场次</t>
  </si>
  <si>
    <t xml:space="preserve">Funding source
支持类型 </t>
  </si>
  <si>
    <t>Event Date
活动日期</t>
  </si>
  <si>
    <r>
      <t>HCO Name
HCO</t>
    </r>
    <r>
      <rPr>
        <sz val="10"/>
        <rFont val="微软雅黑"/>
        <family val="2"/>
        <charset val="134"/>
      </rPr>
      <t>全称</t>
    </r>
    <phoneticPr fontId="6" type="noConversion"/>
  </si>
  <si>
    <t>OC</t>
    <phoneticPr fontId="6" type="noConversion"/>
  </si>
  <si>
    <t>第三方赞助</t>
    <phoneticPr fontId="6" type="noConversion"/>
  </si>
  <si>
    <t>洪悦</t>
    <phoneticPr fontId="4" type="noConversion"/>
  </si>
  <si>
    <t>配音&amp;旁白-专业配音师</t>
    <phoneticPr fontId="6" type="noConversion"/>
  </si>
  <si>
    <t>Ratecard</t>
    <phoneticPr fontId="4" type="noConversion"/>
  </si>
  <si>
    <t>Total-总计</t>
  </si>
  <si>
    <t>Sub-total</t>
    <phoneticPr fontId="4" type="noConversion"/>
  </si>
  <si>
    <t>Total</t>
    <phoneticPr fontId="4" type="noConversion"/>
  </si>
  <si>
    <r>
      <t>3. 4th Party Service Fee-</t>
    </r>
    <r>
      <rPr>
        <b/>
        <sz val="10"/>
        <rFont val="微软雅黑"/>
        <family val="2"/>
        <charset val="134"/>
      </rPr>
      <t>第四方服务费</t>
    </r>
    <phoneticPr fontId="6" type="noConversion"/>
  </si>
  <si>
    <r>
      <t>4. 4th Party Tax-</t>
    </r>
    <r>
      <rPr>
        <b/>
        <sz val="10"/>
        <rFont val="微软雅黑"/>
        <family val="2"/>
        <charset val="134"/>
      </rPr>
      <t>第四方税费</t>
    </r>
    <phoneticPr fontId="6" type="noConversion"/>
  </si>
  <si>
    <r>
      <t>5. HCO Management Fee-HCO</t>
    </r>
    <r>
      <rPr>
        <b/>
        <sz val="10"/>
        <rFont val="微软雅黑"/>
        <family val="2"/>
        <charset val="134"/>
      </rPr>
      <t>管理费</t>
    </r>
    <r>
      <rPr>
        <b/>
        <sz val="10"/>
        <rFont val="Trebuchet MS"/>
        <family val="2"/>
      </rPr>
      <t>10%</t>
    </r>
    <phoneticPr fontId="6" type="noConversion"/>
  </si>
  <si>
    <r>
      <t>6. HCO Tax-HCO</t>
    </r>
    <r>
      <rPr>
        <b/>
        <sz val="10"/>
        <rFont val="微软雅黑"/>
        <family val="2"/>
        <charset val="134"/>
      </rPr>
      <t>税费</t>
    </r>
    <phoneticPr fontId="6" type="noConversion"/>
  </si>
  <si>
    <r>
      <t>2. 4th Party Service Fee-</t>
    </r>
    <r>
      <rPr>
        <b/>
        <sz val="10"/>
        <rFont val="微软雅黑"/>
        <family val="2"/>
        <charset val="134"/>
      </rPr>
      <t>第四方服务费</t>
    </r>
    <phoneticPr fontId="6" type="noConversion"/>
  </si>
  <si>
    <r>
      <t>3. 4th Party Tax-</t>
    </r>
    <r>
      <rPr>
        <b/>
        <sz val="10"/>
        <rFont val="微软雅黑"/>
        <family val="2"/>
        <charset val="134"/>
      </rPr>
      <t>第四方税费</t>
    </r>
    <phoneticPr fontId="6" type="noConversion"/>
  </si>
  <si>
    <r>
      <t>4. HCO Management Fee-HCO</t>
    </r>
    <r>
      <rPr>
        <b/>
        <sz val="10"/>
        <rFont val="微软雅黑"/>
        <family val="2"/>
        <charset val="134"/>
      </rPr>
      <t>管理费</t>
    </r>
    <r>
      <rPr>
        <b/>
        <sz val="10"/>
        <rFont val="Trebuchet MS"/>
        <family val="2"/>
      </rPr>
      <t>10%</t>
    </r>
    <phoneticPr fontId="6" type="noConversion"/>
  </si>
  <si>
    <r>
      <t>5. HCO Tax-HCO</t>
    </r>
    <r>
      <rPr>
        <b/>
        <sz val="10"/>
        <rFont val="微软雅黑"/>
        <family val="2"/>
        <charset val="134"/>
      </rPr>
      <t>税费</t>
    </r>
    <phoneticPr fontId="6" type="noConversion"/>
  </si>
  <si>
    <r>
      <t>4. 4th Party Service Fee-</t>
    </r>
    <r>
      <rPr>
        <b/>
        <sz val="10"/>
        <rFont val="微软雅黑"/>
        <family val="2"/>
        <charset val="134"/>
      </rPr>
      <t>第四方服务费</t>
    </r>
    <phoneticPr fontId="6" type="noConversion"/>
  </si>
  <si>
    <r>
      <t>5. 4th Party Tax-</t>
    </r>
    <r>
      <rPr>
        <b/>
        <sz val="10"/>
        <rFont val="微软雅黑"/>
        <family val="2"/>
        <charset val="134"/>
      </rPr>
      <t>第四方税费</t>
    </r>
    <phoneticPr fontId="6" type="noConversion"/>
  </si>
  <si>
    <r>
      <t>6. HCO Management Fee-HCO</t>
    </r>
    <r>
      <rPr>
        <b/>
        <sz val="10"/>
        <rFont val="微软雅黑"/>
        <family val="2"/>
        <charset val="134"/>
      </rPr>
      <t>管理费</t>
    </r>
    <r>
      <rPr>
        <b/>
        <sz val="10"/>
        <rFont val="Trebuchet MS"/>
        <family val="2"/>
      </rPr>
      <t>10%</t>
    </r>
    <phoneticPr fontId="6" type="noConversion"/>
  </si>
  <si>
    <r>
      <t>7. HCO Tax-HCO</t>
    </r>
    <r>
      <rPr>
        <b/>
        <sz val="10"/>
        <rFont val="微软雅黑"/>
        <family val="2"/>
        <charset val="134"/>
      </rPr>
      <t>税费</t>
    </r>
    <phoneticPr fontId="6" type="noConversion"/>
  </si>
  <si>
    <t>肺癌筛查防治公益行动 筛查车租赁</t>
    <phoneticPr fontId="6" type="noConversion"/>
  </si>
  <si>
    <t>Total</t>
    <phoneticPr fontId="4" type="noConversion"/>
  </si>
  <si>
    <t>Total</t>
    <phoneticPr fontId="4" type="noConversion"/>
  </si>
  <si>
    <t>项目整体沟通运营</t>
    <phoneticPr fontId="6" type="noConversion"/>
  </si>
  <si>
    <t>肺癌筛查防治公益行动 项目整体沟通运营</t>
    <phoneticPr fontId="6" type="noConversion"/>
  </si>
  <si>
    <t>整体沟通与计划</t>
    <phoneticPr fontId="4" type="noConversion"/>
  </si>
  <si>
    <t>策划文案及考察（按每个城市收取）</t>
    <phoneticPr fontId="4" type="noConversion"/>
  </si>
  <si>
    <t>单场执行小计</t>
    <phoneticPr fontId="4" type="noConversion"/>
  </si>
  <si>
    <t>10个试点地区小计</t>
    <phoneticPr fontId="4" type="noConversion"/>
  </si>
  <si>
    <t>记录片制作</t>
    <phoneticPr fontId="4" type="noConversion"/>
  </si>
  <si>
    <t>20场执行小计</t>
    <phoneticPr fontId="4" type="noConversion"/>
  </si>
  <si>
    <t>18场执行小计</t>
    <phoneticPr fontId="4" type="noConversion"/>
  </si>
  <si>
    <t>司机补贴、车辆养护费</t>
    <phoneticPr fontId="4" type="noConversion"/>
  </si>
  <si>
    <t>筛查车租赁</t>
    <phoneticPr fontId="4" type="noConversion"/>
  </si>
  <si>
    <t>筛查车按月租赁，CT机内耗材因筛查人数进行损耗，一定量后就要进行更换，因此月租已是最低价格</t>
    <phoneticPr fontId="4" type="noConversion"/>
  </si>
  <si>
    <t>画架</t>
    <phoneticPr fontId="4" type="noConversion"/>
  </si>
  <si>
    <t>策划文案及考察（按每个筛查点收取）</t>
    <phoneticPr fontId="4" type="noConversion"/>
  </si>
  <si>
    <t>1-13</t>
  </si>
  <si>
    <t>舞台</t>
    <phoneticPr fontId="4" type="noConversion"/>
  </si>
  <si>
    <t>6*4米*0.2米</t>
    <phoneticPr fontId="4" type="noConversion"/>
  </si>
  <si>
    <t>平方</t>
    <phoneticPr fontId="4" type="noConversion"/>
  </si>
  <si>
    <t>舞台背景板</t>
    <phoneticPr fontId="4" type="noConversion"/>
  </si>
  <si>
    <t>6*4米</t>
    <phoneticPr fontId="4" type="noConversion"/>
  </si>
  <si>
    <t>2-19</t>
  </si>
  <si>
    <t>2-20</t>
  </si>
  <si>
    <t>剪彩套装</t>
    <phoneticPr fontId="4" type="noConversion"/>
  </si>
  <si>
    <t>绣球、剪刀、拖盘等</t>
    <phoneticPr fontId="4" type="noConversion"/>
  </si>
  <si>
    <t>套</t>
    <phoneticPr fontId="4" type="noConversion"/>
  </si>
  <si>
    <t>画架KT板</t>
    <phoneticPr fontId="4" type="noConversion"/>
  </si>
  <si>
    <t>60*90</t>
    <phoneticPr fontId="4" type="noConversion"/>
  </si>
  <si>
    <t>个</t>
    <phoneticPr fontId="4" type="noConversion"/>
  </si>
  <si>
    <t>6个筛查点小计</t>
    <phoneticPr fontId="4" type="noConversion"/>
  </si>
  <si>
    <t>2-5</t>
  </si>
  <si>
    <t>2-6</t>
  </si>
  <si>
    <t>3-22</t>
  </si>
  <si>
    <t>1-24</t>
  </si>
  <si>
    <t>调音台</t>
    <phoneticPr fontId="4" type="noConversion"/>
  </si>
  <si>
    <t>套</t>
    <phoneticPr fontId="4" type="noConversion"/>
  </si>
  <si>
    <t>打印机租赁带耗材</t>
    <phoneticPr fontId="6" type="noConversion"/>
  </si>
  <si>
    <t>47CM*45CM*46CM,不锈钢双层踏步梯。供患者上CT机检查使用</t>
    <phoneticPr fontId="6" type="noConversion"/>
  </si>
  <si>
    <t>个</t>
    <phoneticPr fontId="4" type="noConversion"/>
  </si>
  <si>
    <t>1-2</t>
    <phoneticPr fontId="4" type="noConversion"/>
  </si>
  <si>
    <t>1-1</t>
    <phoneticPr fontId="4" type="noConversion"/>
  </si>
  <si>
    <t>横幅</t>
    <phoneticPr fontId="4" type="noConversion"/>
  </si>
  <si>
    <t>0.6*2米</t>
    <phoneticPr fontId="4" type="noConversion"/>
  </si>
  <si>
    <t>个</t>
    <phoneticPr fontId="4" type="noConversion"/>
  </si>
  <si>
    <t>每场8工</t>
    <phoneticPr fontId="4" type="noConversion"/>
  </si>
  <si>
    <t>餐费，13人</t>
    <phoneticPr fontId="4" type="noConversion"/>
  </si>
  <si>
    <t>前期项目筹备（包括车辆洽谈+场地报批）</t>
    <phoneticPr fontId="6" type="noConversion"/>
  </si>
  <si>
    <t>踏步梯</t>
    <phoneticPr fontId="4" type="noConversion"/>
  </si>
  <si>
    <t>迪卡龙服装</t>
    <phoneticPr fontId="4" type="noConversion"/>
  </si>
  <si>
    <t>红色加绒卫衣，提供给广场舞阿姨用，19号迪卡龙客户指定采购</t>
    <phoneticPr fontId="4" type="noConversion"/>
  </si>
  <si>
    <t>1-9</t>
  </si>
  <si>
    <t>1-10</t>
    <phoneticPr fontId="4" type="noConversion"/>
  </si>
  <si>
    <t>1-11</t>
    <phoneticPr fontId="4" type="noConversion"/>
  </si>
  <si>
    <t>后期剪辑，根据创意脚本，对已经存在的素材进行剪辑、处理、拼接、合成，片长5分钟</t>
    <phoneticPr fontId="6" type="noConversion"/>
  </si>
  <si>
    <t>件</t>
    <phoneticPr fontId="4" type="noConversion"/>
  </si>
  <si>
    <t>白求恩公益基金会</t>
    <phoneticPr fontId="6" type="noConversion"/>
  </si>
  <si>
    <t>视频制作和其他</t>
    <phoneticPr fontId="4" type="noConversion"/>
  </si>
  <si>
    <t>一次性物料和视频</t>
    <phoneticPr fontId="4" type="noConversion"/>
  </si>
  <si>
    <t>第一批全国20场筛查</t>
    <phoneticPr fontId="6" type="noConversion"/>
  </si>
  <si>
    <t>第二批全国18场筛查</t>
    <phoneticPr fontId="6" type="noConversion"/>
  </si>
  <si>
    <t>肺癌筛查防治公益行动 第一批全国20场筛查</t>
    <phoneticPr fontId="6" type="noConversion"/>
  </si>
  <si>
    <t>肺癌筛查防治公益行动 第二批全国18场</t>
    <phoneticPr fontId="6" type="noConversion"/>
  </si>
  <si>
    <t>报价</t>
    <phoneticPr fontId="4" type="noConversion"/>
  </si>
  <si>
    <t>预提</t>
    <phoneticPr fontId="4" type="noConversion"/>
  </si>
  <si>
    <t>预提</t>
    <phoneticPr fontId="6" type="noConversion"/>
  </si>
  <si>
    <t>租赁3个月费用要提前支付</t>
    <phoneticPr fontId="6" type="noConversion"/>
  </si>
  <si>
    <t>12场执行小计</t>
    <phoneticPr fontId="4" type="noConversion"/>
  </si>
  <si>
    <t>预计在12月底前举办12场，视频、策划文案费用提前预支，会议排期紧物料提前制作</t>
    <phoneticPr fontId="6" type="noConversion"/>
  </si>
  <si>
    <t>视频、策划文案费用提前预支，会议排期紧部分物料提前制作</t>
    <phoneticPr fontId="6" type="noConversion"/>
  </si>
  <si>
    <t>项目前期的沟通和计划都完成，项目报告还未完成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</si>
</sst>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7" formatCode="&quot;¥&quot;#,##0.00;&quot;¥&quot;\-#,##0.00"/>
    <numFmt numFmtId="43" formatCode="_ * #,##0.00_ ;_ * \-#,##0.00_ ;_ * &quot;-&quot;??_ ;_ @_ "/>
    <numFmt numFmtId="176" formatCode="0.00_);[Red]\(0.00\)"/>
    <numFmt numFmtId="177" formatCode="0.00_ "/>
    <numFmt numFmtId="178" formatCode="#,##0.00_);[Red]\(#,##0.00\)"/>
    <numFmt numFmtId="179" formatCode="&quot;¥&quot;#,##0.00_);[Red]\(&quot;¥&quot;#,##0.00\)"/>
    <numFmt numFmtId="180" formatCode="[$¥-804]#,##0.00;[$¥-804]\-#,##0.00"/>
    <numFmt numFmtId="181" formatCode="&quot;¥&quot;#,##0_);[Red]\(&quot;¥&quot;#,##0\)"/>
    <numFmt numFmtId="182" formatCode="0_);[Red]\(0\)"/>
    <numFmt numFmtId="183" formatCode="#,##0_ "/>
    <numFmt numFmtId="184" formatCode="_(* #,##0.00_);_(* \(#,##0.00\);_(* &quot;-&quot;??_);_(@_)"/>
  </numFmts>
  <fonts count="42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微软雅黑"/>
      <family val="2"/>
      <charset val="134"/>
    </font>
    <font>
      <sz val="9"/>
      <name val="宋体"/>
      <family val="3"/>
      <charset val="134"/>
    </font>
    <font>
      <b/>
      <sz val="20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theme="1" tint="4.9989318521683403E-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4"/>
      <name val="Calibri"/>
      <family val="2"/>
    </font>
    <font>
      <b/>
      <sz val="16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Trebuchet MS"/>
      <family val="2"/>
    </font>
    <font>
      <sz val="10"/>
      <name val="Verdana"/>
      <family val="2"/>
    </font>
    <font>
      <sz val="10"/>
      <color indexed="8"/>
      <name val="Trebuchet MS"/>
      <family val="2"/>
    </font>
    <font>
      <sz val="11"/>
      <color indexed="8"/>
      <name val="宋体"/>
      <family val="3"/>
      <charset val="134"/>
    </font>
    <font>
      <b/>
      <sz val="10"/>
      <color theme="0"/>
      <name val="Trebuchet MS"/>
      <family val="2"/>
    </font>
    <font>
      <b/>
      <sz val="10"/>
      <color rgb="FFFFFFFF"/>
      <name val="Trebuchet MS"/>
      <family val="2"/>
    </font>
    <font>
      <b/>
      <sz val="10"/>
      <color theme="0"/>
      <name val="宋体"/>
      <family val="3"/>
      <charset val="134"/>
    </font>
    <font>
      <sz val="30"/>
      <name val="Trebuchet MS"/>
      <family val="2"/>
    </font>
    <font>
      <sz val="10"/>
      <color rgb="FFFF0000"/>
      <name val="Trebuchet MS"/>
      <family val="2"/>
    </font>
    <font>
      <sz val="10"/>
      <name val="宋体"/>
      <family val="2"/>
      <charset val="134"/>
    </font>
    <font>
      <b/>
      <sz val="10"/>
      <name val="Arial"/>
      <family val="2"/>
    </font>
    <font>
      <b/>
      <sz val="10"/>
      <name val="Trebuchet MS"/>
      <family val="2"/>
    </font>
    <font>
      <b/>
      <sz val="10"/>
      <name val="微软雅黑"/>
      <family val="2"/>
      <charset val="134"/>
    </font>
    <font>
      <b/>
      <sz val="10"/>
      <color indexed="8"/>
      <name val="Trebuchet MS"/>
      <family val="2"/>
    </font>
    <font>
      <sz val="10"/>
      <color theme="8"/>
      <name val="Trebuchet MS"/>
      <family val="2"/>
    </font>
    <font>
      <i/>
      <sz val="10"/>
      <color indexed="8"/>
      <name val="Trebuchet MS"/>
      <family val="2"/>
    </font>
    <font>
      <b/>
      <sz val="11"/>
      <color theme="0"/>
      <name val="Trebuchet MS"/>
      <family val="2"/>
    </font>
    <font>
      <sz val="11"/>
      <color theme="0"/>
      <name val="Trebuchet MS"/>
      <family val="2"/>
    </font>
    <font>
      <sz val="10"/>
      <color theme="0"/>
      <name val="Trebuchet MS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30051"/>
        <bgColor indexed="64"/>
      </patternFill>
    </fill>
    <fill>
      <patternFill patternType="solid">
        <fgColor rgb="FF830051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3">
    <xf numFmtId="180" fontId="0" fillId="0" borderId="0"/>
    <xf numFmtId="180" fontId="1" fillId="0" borderId="0">
      <alignment vertical="center"/>
    </xf>
    <xf numFmtId="180" fontId="3" fillId="0" borderId="0"/>
    <xf numFmtId="180" fontId="2" fillId="0" borderId="0"/>
    <xf numFmtId="43" fontId="3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3" fillId="0" borderId="0"/>
    <xf numFmtId="43" fontId="2" fillId="0" borderId="0" applyFont="0" applyFill="0" applyBorder="0" applyAlignment="0" applyProtection="0">
      <alignment vertical="center"/>
    </xf>
    <xf numFmtId="180" fontId="3" fillId="0" borderId="0"/>
    <xf numFmtId="180" fontId="3" fillId="0" borderId="0"/>
    <xf numFmtId="180" fontId="3" fillId="0" borderId="0"/>
    <xf numFmtId="180" fontId="24" fillId="0" borderId="0"/>
    <xf numFmtId="180" fontId="26" fillId="0" borderId="0" applyProtection="0"/>
    <xf numFmtId="180" fontId="3" fillId="0" borderId="0"/>
    <xf numFmtId="180" fontId="3" fillId="0" borderId="0"/>
    <xf numFmtId="0" fontId="3" fillId="0" borderId="0"/>
    <xf numFmtId="0" fontId="2" fillId="0" borderId="0"/>
    <xf numFmtId="0" fontId="26" fillId="0" borderId="0" applyProtection="0"/>
    <xf numFmtId="43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184" fontId="3" fillId="0" borderId="0" applyFont="0" applyFill="0" applyBorder="0" applyAlignment="0" applyProtection="0"/>
  </cellStyleXfs>
  <cellXfs count="227">
    <xf numFmtId="180" fontId="0" fillId="0" borderId="0" xfId="0"/>
    <xf numFmtId="176" fontId="5" fillId="0" borderId="1" xfId="4" applyNumberFormat="1" applyFont="1" applyFill="1" applyBorder="1" applyAlignment="1">
      <alignment horizontal="right"/>
    </xf>
    <xf numFmtId="180" fontId="0" fillId="0" borderId="0" xfId="0" applyAlignment="1">
      <alignment vertical="center"/>
    </xf>
    <xf numFmtId="180" fontId="9" fillId="0" borderId="1" xfId="0" applyFont="1" applyFill="1" applyBorder="1" applyAlignment="1">
      <alignment horizontal="left" vertical="center"/>
    </xf>
    <xf numFmtId="180" fontId="9" fillId="0" borderId="1" xfId="0" applyFont="1" applyFill="1" applyBorder="1" applyAlignment="1">
      <alignment vertical="center" wrapText="1"/>
    </xf>
    <xf numFmtId="180" fontId="16" fillId="0" borderId="0" xfId="0" applyFont="1"/>
    <xf numFmtId="180" fontId="15" fillId="0" borderId="1" xfId="0" applyFont="1" applyFill="1" applyBorder="1" applyAlignment="1">
      <alignment horizontal="center" vertical="center" wrapText="1"/>
    </xf>
    <xf numFmtId="180" fontId="15" fillId="0" borderId="1" xfId="0" applyFont="1" applyFill="1" applyBorder="1" applyAlignment="1">
      <alignment vertical="center" wrapText="1"/>
    </xf>
    <xf numFmtId="180" fontId="13" fillId="0" borderId="1" xfId="0" applyFont="1" applyFill="1" applyBorder="1" applyAlignment="1">
      <alignment horizontal="left" vertical="center" wrapText="1"/>
    </xf>
    <xf numFmtId="180" fontId="7" fillId="3" borderId="0" xfId="0" applyFont="1" applyFill="1" applyBorder="1" applyAlignment="1">
      <alignment horizontal="center" vertical="center"/>
    </xf>
    <xf numFmtId="180" fontId="5" fillId="0" borderId="0" xfId="0" applyFont="1" applyAlignment="1">
      <alignment horizontal="right" vertical="center" wrapText="1"/>
    </xf>
    <xf numFmtId="180" fontId="10" fillId="4" borderId="0" xfId="0" applyFont="1" applyFill="1" applyAlignment="1">
      <alignment vertical="center" wrapText="1"/>
    </xf>
    <xf numFmtId="178" fontId="5" fillId="0" borderId="0" xfId="0" applyNumberFormat="1" applyFont="1" applyAlignment="1">
      <alignment vertical="center"/>
    </xf>
    <xf numFmtId="180" fontId="18" fillId="5" borderId="1" xfId="0" applyFont="1" applyFill="1" applyBorder="1" applyAlignment="1">
      <alignment horizontal="center" vertical="center"/>
    </xf>
    <xf numFmtId="180" fontId="5" fillId="0" borderId="1" xfId="0" applyFont="1" applyBorder="1" applyAlignment="1">
      <alignment horizontal="left" vertical="center" wrapText="1"/>
    </xf>
    <xf numFmtId="180" fontId="0" fillId="0" borderId="1" xfId="0" applyBorder="1" applyAlignment="1">
      <alignment vertical="center"/>
    </xf>
    <xf numFmtId="180" fontId="11" fillId="0" borderId="1" xfId="7" applyFont="1" applyFill="1" applyBorder="1" applyAlignment="1">
      <alignment horizontal="left" vertical="center" wrapText="1"/>
    </xf>
    <xf numFmtId="180" fontId="13" fillId="0" borderId="1" xfId="7" applyFont="1" applyFill="1" applyBorder="1" applyAlignment="1">
      <alignment horizontal="left" vertical="center" wrapText="1"/>
    </xf>
    <xf numFmtId="180" fontId="13" fillId="0" borderId="1" xfId="0" applyFont="1" applyFill="1" applyBorder="1" applyAlignment="1">
      <alignment horizontal="center" vertical="center" wrapText="1"/>
    </xf>
    <xf numFmtId="180" fontId="0" fillId="0" borderId="0" xfId="0" applyFont="1" applyAlignment="1">
      <alignment vertical="center"/>
    </xf>
    <xf numFmtId="180" fontId="12" fillId="6" borderId="1" xfId="0" applyFont="1" applyFill="1" applyBorder="1" applyAlignment="1">
      <alignment horizontal="left" vertical="center" wrapText="1"/>
    </xf>
    <xf numFmtId="180" fontId="8" fillId="0" borderId="1" xfId="0" applyFont="1" applyFill="1" applyBorder="1" applyAlignment="1">
      <alignment horizontal="right"/>
    </xf>
    <xf numFmtId="180" fontId="9" fillId="0" borderId="1" xfId="0" applyFont="1" applyFill="1" applyBorder="1" applyAlignment="1">
      <alignment horizontal="left" vertical="center" wrapText="1"/>
    </xf>
    <xf numFmtId="180" fontId="12" fillId="6" borderId="1" xfId="0" applyFont="1" applyFill="1" applyBorder="1" applyAlignment="1">
      <alignment horizontal="center" vertical="center" wrapText="1"/>
    </xf>
    <xf numFmtId="180" fontId="11" fillId="0" borderId="1" xfId="2" applyFont="1" applyFill="1" applyBorder="1" applyAlignment="1">
      <alignment horizontal="center" vertical="center"/>
    </xf>
    <xf numFmtId="180" fontId="9" fillId="0" borderId="1" xfId="0" applyFont="1" applyFill="1" applyBorder="1" applyAlignment="1">
      <alignment horizontal="center" vertical="center"/>
    </xf>
    <xf numFmtId="176" fontId="13" fillId="0" borderId="1" xfId="4" applyNumberFormat="1" applyFont="1" applyFill="1" applyBorder="1" applyAlignment="1">
      <alignment horizontal="center" vertical="center"/>
    </xf>
    <xf numFmtId="180" fontId="8" fillId="0" borderId="1" xfId="0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180" fontId="0" fillId="0" borderId="0" xfId="0" applyAlignment="1">
      <alignment horizontal="center"/>
    </xf>
    <xf numFmtId="180" fontId="22" fillId="6" borderId="1" xfId="0" applyFont="1" applyFill="1" applyBorder="1" applyAlignment="1">
      <alignment horizontal="left" vertical="center" wrapText="1"/>
    </xf>
    <xf numFmtId="180" fontId="12" fillId="6" borderId="1" xfId="0" applyFont="1" applyFill="1" applyBorder="1" applyAlignment="1">
      <alignment horizontal="left" vertical="center" wrapText="1"/>
    </xf>
    <xf numFmtId="180" fontId="9" fillId="0" borderId="1" xfId="0" applyFont="1" applyFill="1" applyBorder="1" applyAlignment="1">
      <alignment horizontal="left" vertical="center" wrapText="1"/>
    </xf>
    <xf numFmtId="180" fontId="9" fillId="0" borderId="1" xfId="0" applyFont="1" applyFill="1" applyBorder="1" applyAlignment="1">
      <alignment horizontal="left" vertical="center" wrapText="1"/>
    </xf>
    <xf numFmtId="180" fontId="13" fillId="0" borderId="1" xfId="0" applyFont="1" applyFill="1" applyBorder="1" applyAlignment="1">
      <alignment horizontal="center" vertical="center"/>
    </xf>
    <xf numFmtId="180" fontId="5" fillId="2" borderId="1" xfId="0" applyFont="1" applyFill="1" applyBorder="1" applyAlignment="1">
      <alignment horizontal="left" vertical="center" wrapText="1"/>
    </xf>
    <xf numFmtId="180" fontId="12" fillId="6" borderId="1" xfId="0" applyFont="1" applyFill="1" applyBorder="1" applyAlignment="1">
      <alignment horizontal="left" vertical="center" wrapText="1"/>
    </xf>
    <xf numFmtId="180" fontId="9" fillId="3" borderId="1" xfId="0" applyFont="1" applyFill="1" applyBorder="1" applyAlignment="1">
      <alignment vertical="center" wrapText="1"/>
    </xf>
    <xf numFmtId="180" fontId="11" fillId="3" borderId="1" xfId="7" applyFont="1" applyFill="1" applyBorder="1" applyAlignment="1">
      <alignment horizontal="left" vertical="center" wrapText="1"/>
    </xf>
    <xf numFmtId="180" fontId="9" fillId="3" borderId="1" xfId="0" applyFont="1" applyFill="1" applyBorder="1" applyAlignment="1">
      <alignment horizontal="left" vertical="center"/>
    </xf>
    <xf numFmtId="180" fontId="13" fillId="3" borderId="1" xfId="0" applyFont="1" applyFill="1" applyBorder="1" applyAlignment="1">
      <alignment horizontal="left" vertical="center" wrapText="1"/>
    </xf>
    <xf numFmtId="180" fontId="0" fillId="3" borderId="0" xfId="0" applyFill="1" applyAlignment="1">
      <alignment vertical="center"/>
    </xf>
    <xf numFmtId="180" fontId="9" fillId="3" borderId="1" xfId="0" applyFont="1" applyFill="1" applyBorder="1" applyAlignment="1">
      <alignment horizontal="left" vertical="center" wrapText="1"/>
    </xf>
    <xf numFmtId="180" fontId="13" fillId="3" borderId="1" xfId="7" applyFont="1" applyFill="1" applyBorder="1" applyAlignment="1">
      <alignment horizontal="left" vertical="center" wrapText="1"/>
    </xf>
    <xf numFmtId="180" fontId="14" fillId="3" borderId="1" xfId="2" applyFont="1" applyFill="1" applyBorder="1" applyAlignment="1">
      <alignment horizontal="left" vertical="center"/>
    </xf>
    <xf numFmtId="180" fontId="0" fillId="3" borderId="0" xfId="0" applyFont="1" applyFill="1" applyAlignment="1">
      <alignment vertical="center"/>
    </xf>
    <xf numFmtId="180" fontId="21" fillId="3" borderId="1" xfId="2" applyFont="1" applyFill="1" applyBorder="1" applyAlignment="1">
      <alignment horizontal="left" vertical="center"/>
    </xf>
    <xf numFmtId="180" fontId="9" fillId="3" borderId="1" xfId="0" applyFont="1" applyFill="1" applyBorder="1" applyAlignment="1">
      <alignment horizontal="left" vertical="center"/>
    </xf>
    <xf numFmtId="180" fontId="23" fillId="0" borderId="0" xfId="10" applyFont="1"/>
    <xf numFmtId="180" fontId="25" fillId="7" borderId="1" xfId="12" applyFont="1" applyFill="1" applyBorder="1" applyAlignment="1" applyProtection="1">
      <alignment wrapText="1"/>
      <protection locked="0"/>
    </xf>
    <xf numFmtId="179" fontId="9" fillId="0" borderId="1" xfId="0" applyNumberFormat="1" applyFont="1" applyFill="1" applyBorder="1" applyAlignment="1">
      <alignment horizontal="right" vertical="center"/>
    </xf>
    <xf numFmtId="179" fontId="13" fillId="0" borderId="1" xfId="4" applyNumberFormat="1" applyFont="1" applyFill="1" applyBorder="1" applyAlignment="1">
      <alignment horizontal="right" vertical="center"/>
    </xf>
    <xf numFmtId="179" fontId="9" fillId="3" borderId="1" xfId="0" applyNumberFormat="1" applyFont="1" applyFill="1" applyBorder="1" applyAlignment="1">
      <alignment horizontal="right" vertical="center"/>
    </xf>
    <xf numFmtId="179" fontId="13" fillId="3" borderId="1" xfId="4" applyNumberFormat="1" applyFont="1" applyFill="1" applyBorder="1" applyAlignment="1">
      <alignment horizontal="right" vertical="center"/>
    </xf>
    <xf numFmtId="179" fontId="8" fillId="0" borderId="1" xfId="0" applyNumberFormat="1" applyFont="1" applyFill="1" applyBorder="1" applyAlignment="1">
      <alignment horizontal="right" vertical="center"/>
    </xf>
    <xf numFmtId="179" fontId="12" fillId="0" borderId="1" xfId="4" applyNumberFormat="1" applyFont="1" applyFill="1" applyBorder="1" applyAlignment="1">
      <alignment horizontal="right" vertical="center"/>
    </xf>
    <xf numFmtId="179" fontId="8" fillId="0" borderId="1" xfId="0" applyNumberFormat="1" applyFont="1" applyFill="1" applyBorder="1" applyAlignment="1">
      <alignment horizontal="right"/>
    </xf>
    <xf numFmtId="179" fontId="12" fillId="6" borderId="1" xfId="0" applyNumberFormat="1" applyFont="1" applyFill="1" applyBorder="1" applyAlignment="1">
      <alignment horizontal="left" vertical="center" wrapText="1"/>
    </xf>
    <xf numFmtId="179" fontId="13" fillId="3" borderId="1" xfId="0" applyNumberFormat="1" applyFont="1" applyFill="1" applyBorder="1" applyAlignment="1">
      <alignment horizontal="right" vertical="center"/>
    </xf>
    <xf numFmtId="179" fontId="0" fillId="0" borderId="0" xfId="0" applyNumberFormat="1"/>
    <xf numFmtId="180" fontId="8" fillId="0" borderId="2" xfId="0" applyFont="1" applyFill="1" applyBorder="1" applyAlignment="1">
      <alignment horizontal="right"/>
    </xf>
    <xf numFmtId="180" fontId="8" fillId="0" borderId="3" xfId="0" applyFont="1" applyFill="1" applyBorder="1" applyAlignment="1">
      <alignment horizontal="right"/>
    </xf>
    <xf numFmtId="179" fontId="8" fillId="0" borderId="3" xfId="0" applyNumberFormat="1" applyFont="1" applyFill="1" applyBorder="1" applyAlignment="1">
      <alignment horizontal="right"/>
    </xf>
    <xf numFmtId="179" fontId="12" fillId="0" borderId="3" xfId="4" applyNumberFormat="1" applyFont="1" applyFill="1" applyBorder="1" applyAlignment="1">
      <alignment horizontal="right" vertical="center"/>
    </xf>
    <xf numFmtId="180" fontId="15" fillId="0" borderId="4" xfId="0" applyFont="1" applyFill="1" applyBorder="1" applyAlignment="1">
      <alignment horizontal="center" vertical="center" wrapText="1"/>
    </xf>
    <xf numFmtId="180" fontId="12" fillId="6" borderId="1" xfId="0" applyFont="1" applyFill="1" applyBorder="1" applyAlignment="1">
      <alignment horizontal="left" vertical="center"/>
    </xf>
    <xf numFmtId="180" fontId="13" fillId="0" borderId="1" xfId="0" applyFont="1" applyFill="1" applyBorder="1" applyAlignment="1" applyProtection="1">
      <alignment horizontal="left" vertical="center" wrapText="1"/>
    </xf>
    <xf numFmtId="180" fontId="13" fillId="0" borderId="1" xfId="0" applyFont="1" applyFill="1" applyBorder="1" applyAlignment="1" applyProtection="1">
      <alignment horizontal="center" vertical="center"/>
    </xf>
    <xf numFmtId="181" fontId="9" fillId="0" borderId="1" xfId="0" applyNumberFormat="1" applyFont="1" applyFill="1" applyBorder="1" applyAlignment="1">
      <alignment vertical="center"/>
    </xf>
    <xf numFmtId="182" fontId="9" fillId="0" borderId="1" xfId="4" applyNumberFormat="1" applyFont="1" applyFill="1" applyBorder="1" applyAlignment="1">
      <alignment horizontal="right" vertical="center"/>
    </xf>
    <xf numFmtId="180" fontId="13" fillId="0" borderId="1" xfId="0" applyFont="1" applyFill="1" applyBorder="1" applyAlignment="1" applyProtection="1">
      <alignment vertical="center" wrapText="1"/>
    </xf>
    <xf numFmtId="180" fontId="9" fillId="3" borderId="1" xfId="0" applyFont="1" applyFill="1" applyBorder="1" applyAlignment="1">
      <alignment horizontal="left" vertical="center"/>
    </xf>
    <xf numFmtId="180" fontId="9" fillId="3" borderId="1" xfId="0" applyFont="1" applyFill="1" applyBorder="1" applyAlignment="1">
      <alignment horizontal="left" vertical="center"/>
    </xf>
    <xf numFmtId="179" fontId="9" fillId="0" borderId="1" xfId="0" applyNumberFormat="1" applyFont="1" applyFill="1" applyBorder="1" applyAlignment="1">
      <alignment vertical="center"/>
    </xf>
    <xf numFmtId="180" fontId="9" fillId="3" borderId="1" xfId="0" applyFont="1" applyFill="1" applyBorder="1" applyAlignment="1">
      <alignment horizontal="left" vertical="center"/>
    </xf>
    <xf numFmtId="182" fontId="9" fillId="3" borderId="1" xfId="0" applyNumberFormat="1" applyFont="1" applyFill="1" applyBorder="1" applyAlignment="1">
      <alignment horizontal="right" vertical="center"/>
    </xf>
    <xf numFmtId="182" fontId="9" fillId="0" borderId="1" xfId="0" applyNumberFormat="1" applyFont="1" applyFill="1" applyBorder="1" applyAlignment="1">
      <alignment horizontal="right" vertical="center"/>
    </xf>
    <xf numFmtId="182" fontId="13" fillId="3" borderId="1" xfId="0" applyNumberFormat="1" applyFont="1" applyFill="1" applyBorder="1" applyAlignment="1">
      <alignment horizontal="right" vertical="center"/>
    </xf>
    <xf numFmtId="182" fontId="12" fillId="6" borderId="1" xfId="0" applyNumberFormat="1" applyFont="1" applyFill="1" applyBorder="1" applyAlignment="1">
      <alignment horizontal="left" vertical="center" wrapText="1"/>
    </xf>
    <xf numFmtId="182" fontId="8" fillId="0" borderId="1" xfId="0" applyNumberFormat="1" applyFont="1" applyFill="1" applyBorder="1" applyAlignment="1">
      <alignment horizontal="right"/>
    </xf>
    <xf numFmtId="182" fontId="8" fillId="0" borderId="3" xfId="0" applyNumberFormat="1" applyFont="1" applyFill="1" applyBorder="1" applyAlignment="1">
      <alignment horizontal="right"/>
    </xf>
    <xf numFmtId="182" fontId="0" fillId="0" borderId="0" xfId="0" applyNumberFormat="1"/>
    <xf numFmtId="183" fontId="5" fillId="0" borderId="0" xfId="0" applyNumberFormat="1" applyFont="1" applyAlignment="1">
      <alignment horizontal="center" vertical="center"/>
    </xf>
    <xf numFmtId="183" fontId="18" fillId="5" borderId="1" xfId="0" applyNumberFormat="1" applyFont="1" applyFill="1" applyBorder="1" applyAlignment="1">
      <alignment horizontal="center" vertical="center"/>
    </xf>
    <xf numFmtId="183" fontId="5" fillId="0" borderId="1" xfId="0" applyNumberFormat="1" applyFont="1" applyBorder="1" applyAlignment="1">
      <alignment horizontal="center" vertical="center"/>
    </xf>
    <xf numFmtId="183" fontId="5" fillId="2" borderId="1" xfId="0" applyNumberFormat="1" applyFont="1" applyFill="1" applyBorder="1" applyAlignment="1">
      <alignment horizontal="center" vertical="center" wrapText="1"/>
    </xf>
    <xf numFmtId="183" fontId="0" fillId="0" borderId="0" xfId="0" applyNumberFormat="1"/>
    <xf numFmtId="180" fontId="9" fillId="0" borderId="6" xfId="0" applyFont="1" applyFill="1" applyBorder="1" applyAlignment="1">
      <alignment horizontal="left" vertical="center" wrapText="1"/>
    </xf>
    <xf numFmtId="180" fontId="9" fillId="3" borderId="1" xfId="0" applyFont="1" applyFill="1" applyBorder="1" applyAlignment="1">
      <alignment horizontal="left" vertical="center"/>
    </xf>
    <xf numFmtId="180" fontId="9" fillId="3" borderId="1" xfId="0" applyFont="1" applyFill="1" applyBorder="1" applyAlignment="1">
      <alignment horizontal="left" vertical="center"/>
    </xf>
    <xf numFmtId="182" fontId="19" fillId="6" borderId="1" xfId="0" applyNumberFormat="1" applyFont="1" applyFill="1" applyBorder="1" applyAlignment="1">
      <alignment horizontal="center" vertical="center"/>
    </xf>
    <xf numFmtId="182" fontId="17" fillId="0" borderId="1" xfId="0" applyNumberFormat="1" applyFont="1" applyFill="1" applyBorder="1" applyAlignment="1">
      <alignment horizontal="center" vertical="center"/>
    </xf>
    <xf numFmtId="182" fontId="0" fillId="0" borderId="1" xfId="0" applyNumberFormat="1" applyBorder="1"/>
    <xf numFmtId="182" fontId="13" fillId="0" borderId="1" xfId="0" applyNumberFormat="1" applyFont="1" applyFill="1" applyBorder="1" applyAlignment="1">
      <alignment horizontal="center" vertical="center"/>
    </xf>
    <xf numFmtId="182" fontId="0" fillId="0" borderId="1" xfId="0" applyNumberFormat="1" applyBorder="1" applyAlignment="1">
      <alignment vertical="center"/>
    </xf>
    <xf numFmtId="182" fontId="12" fillId="6" borderId="1" xfId="0" applyNumberFormat="1" applyFont="1" applyFill="1" applyBorder="1" applyAlignment="1">
      <alignment horizontal="center" vertical="center" wrapText="1"/>
    </xf>
    <xf numFmtId="182" fontId="11" fillId="0" borderId="1" xfId="2" applyNumberFormat="1" applyFont="1" applyFill="1" applyBorder="1" applyAlignment="1">
      <alignment horizontal="center" vertical="center"/>
    </xf>
    <xf numFmtId="182" fontId="8" fillId="0" borderId="1" xfId="0" applyNumberFormat="1" applyFont="1" applyFill="1" applyBorder="1" applyAlignment="1">
      <alignment horizontal="center"/>
    </xf>
    <xf numFmtId="182" fontId="0" fillId="0" borderId="0" xfId="0" applyNumberFormat="1" applyAlignment="1">
      <alignment horizontal="center"/>
    </xf>
    <xf numFmtId="182" fontId="13" fillId="3" borderId="1" xfId="0" applyNumberFormat="1" applyFont="1" applyFill="1" applyBorder="1" applyAlignment="1">
      <alignment horizontal="center" vertical="center"/>
    </xf>
    <xf numFmtId="182" fontId="16" fillId="0" borderId="1" xfId="0" applyNumberFormat="1" applyFont="1" applyBorder="1"/>
    <xf numFmtId="182" fontId="13" fillId="0" borderId="1" xfId="0" applyNumberFormat="1" applyFont="1" applyFill="1" applyBorder="1" applyAlignment="1">
      <alignment horizontal="right" vertical="center"/>
    </xf>
    <xf numFmtId="180" fontId="12" fillId="6" borderId="1" xfId="0" applyFont="1" applyFill="1" applyBorder="1" applyAlignment="1">
      <alignment horizontal="left" vertical="center" wrapText="1"/>
    </xf>
    <xf numFmtId="177" fontId="9" fillId="3" borderId="1" xfId="15" applyNumberFormat="1" applyFont="1" applyFill="1" applyBorder="1" applyAlignment="1">
      <alignment vertical="center"/>
    </xf>
    <xf numFmtId="179" fontId="9" fillId="0" borderId="0" xfId="0" applyNumberFormat="1" applyFont="1" applyFill="1" applyBorder="1" applyAlignment="1">
      <alignment horizontal="right" vertical="center"/>
    </xf>
    <xf numFmtId="176" fontId="13" fillId="0" borderId="2" xfId="4" applyNumberFormat="1" applyFont="1" applyFill="1" applyBorder="1" applyAlignment="1">
      <alignment horizontal="right" vertical="center"/>
    </xf>
    <xf numFmtId="176" fontId="14" fillId="0" borderId="2" xfId="0" applyNumberFormat="1" applyFont="1" applyFill="1" applyBorder="1" applyAlignment="1"/>
    <xf numFmtId="180" fontId="12" fillId="6" borderId="2" xfId="0" applyFont="1" applyFill="1" applyBorder="1" applyAlignment="1">
      <alignment horizontal="left" vertical="center" wrapText="1"/>
    </xf>
    <xf numFmtId="176" fontId="14" fillId="0" borderId="2" xfId="4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/>
    <xf numFmtId="180" fontId="0" fillId="0" borderId="1" xfId="0" applyBorder="1"/>
    <xf numFmtId="180" fontId="0" fillId="0" borderId="1" xfId="0" applyFont="1" applyBorder="1" applyAlignment="1">
      <alignment vertical="center"/>
    </xf>
    <xf numFmtId="180" fontId="0" fillId="3" borderId="1" xfId="0" applyFill="1" applyBorder="1" applyAlignment="1">
      <alignment vertical="center"/>
    </xf>
    <xf numFmtId="180" fontId="23" fillId="0" borderId="1" xfId="10" applyFont="1" applyBorder="1"/>
    <xf numFmtId="180" fontId="0" fillId="3" borderId="1" xfId="0" applyFont="1" applyFill="1" applyBorder="1" applyAlignment="1">
      <alignment vertical="center"/>
    </xf>
    <xf numFmtId="180" fontId="9" fillId="0" borderId="1" xfId="0" applyFont="1" applyFill="1" applyBorder="1" applyAlignment="1">
      <alignment horizontal="right" vertical="center"/>
    </xf>
    <xf numFmtId="180" fontId="9" fillId="3" borderId="1" xfId="0" applyFont="1" applyFill="1" applyBorder="1" applyAlignment="1">
      <alignment horizontal="right" vertical="center"/>
    </xf>
    <xf numFmtId="183" fontId="0" fillId="0" borderId="0" xfId="0" applyNumberFormat="1" applyBorder="1"/>
    <xf numFmtId="180" fontId="5" fillId="0" borderId="0" xfId="0" applyFont="1" applyFill="1" applyBorder="1" applyAlignment="1">
      <alignment horizontal="left" vertical="center" wrapText="1"/>
    </xf>
    <xf numFmtId="180" fontId="0" fillId="0" borderId="0" xfId="0" applyBorder="1"/>
    <xf numFmtId="180" fontId="12" fillId="6" borderId="9" xfId="0" applyFont="1" applyFill="1" applyBorder="1" applyAlignment="1">
      <alignment vertical="center" wrapText="1"/>
    </xf>
    <xf numFmtId="180" fontId="12" fillId="6" borderId="10" xfId="0" applyFont="1" applyFill="1" applyBorder="1" applyAlignment="1">
      <alignment vertical="center" wrapText="1"/>
    </xf>
    <xf numFmtId="180" fontId="12" fillId="6" borderId="1" xfId="0" applyFont="1" applyFill="1" applyBorder="1" applyAlignment="1">
      <alignment vertical="center" wrapText="1"/>
    </xf>
    <xf numFmtId="180" fontId="27" fillId="8" borderId="11" xfId="10" applyFont="1" applyFill="1" applyBorder="1" applyAlignment="1">
      <alignment horizontal="center" wrapText="1"/>
    </xf>
    <xf numFmtId="180" fontId="27" fillId="8" borderId="12" xfId="10" applyFont="1" applyFill="1" applyBorder="1" applyAlignment="1" applyProtection="1">
      <alignment horizontal="center" wrapText="1"/>
      <protection locked="0"/>
    </xf>
    <xf numFmtId="180" fontId="27" fillId="8" borderId="12" xfId="12" applyNumberFormat="1" applyFont="1" applyFill="1" applyBorder="1" applyAlignment="1" applyProtection="1">
      <alignment horizontal="center" vertical="center" wrapText="1"/>
      <protection locked="0"/>
    </xf>
    <xf numFmtId="180" fontId="27" fillId="8" borderId="12" xfId="12" applyFont="1" applyFill="1" applyBorder="1" applyAlignment="1" applyProtection="1">
      <alignment horizontal="center" vertical="center" wrapText="1"/>
      <protection locked="0"/>
    </xf>
    <xf numFmtId="180" fontId="27" fillId="8" borderId="13" xfId="10" applyFont="1" applyFill="1" applyBorder="1" applyAlignment="1" applyProtection="1">
      <alignment horizontal="center" wrapText="1"/>
      <protection locked="0"/>
    </xf>
    <xf numFmtId="180" fontId="29" fillId="8" borderId="12" xfId="12" applyFont="1" applyFill="1" applyBorder="1" applyAlignment="1" applyProtection="1">
      <alignment horizontal="center" vertical="center" wrapText="1"/>
      <protection locked="0"/>
    </xf>
    <xf numFmtId="180" fontId="31" fillId="0" borderId="0" xfId="10" applyFont="1"/>
    <xf numFmtId="180" fontId="23" fillId="0" borderId="0" xfId="0" applyFont="1" applyAlignment="1">
      <alignment horizontal="left" vertical="center" wrapText="1"/>
    </xf>
    <xf numFmtId="180" fontId="23" fillId="0" borderId="0" xfId="0" applyNumberFormat="1" applyFont="1" applyAlignment="1">
      <alignment horizontal="left" vertical="center" wrapText="1"/>
    </xf>
    <xf numFmtId="180" fontId="32" fillId="0" borderId="3" xfId="10" applyFont="1" applyBorder="1" applyAlignment="1">
      <alignment horizontal="center"/>
    </xf>
    <xf numFmtId="180" fontId="23" fillId="0" borderId="3" xfId="10" applyFont="1" applyBorder="1" applyAlignment="1">
      <alignment horizontal="center"/>
    </xf>
    <xf numFmtId="180" fontId="23" fillId="0" borderId="3" xfId="10" applyFont="1" applyFill="1" applyBorder="1" applyAlignment="1">
      <alignment horizontal="center"/>
    </xf>
    <xf numFmtId="180" fontId="33" fillId="0" borderId="0" xfId="0" applyFont="1" applyAlignment="1">
      <alignment horizontal="left" vertical="center" wrapText="1"/>
    </xf>
    <xf numFmtId="180" fontId="23" fillId="0" borderId="0" xfId="10" applyNumberFormat="1" applyFont="1"/>
    <xf numFmtId="180" fontId="23" fillId="0" borderId="0" xfId="10" applyFont="1" applyFill="1"/>
    <xf numFmtId="180" fontId="23" fillId="0" borderId="0" xfId="10" applyNumberFormat="1" applyFont="1" applyFill="1"/>
    <xf numFmtId="180" fontId="27" fillId="8" borderId="13" xfId="10" applyFont="1" applyFill="1" applyBorder="1" applyAlignment="1" applyProtection="1">
      <alignment horizontal="center" vertical="center" wrapText="1"/>
      <protection locked="0"/>
    </xf>
    <xf numFmtId="180" fontId="27" fillId="8" borderId="11" xfId="10" applyFont="1" applyFill="1" applyBorder="1" applyAlignment="1">
      <alignment horizontal="center" vertical="center" wrapText="1"/>
    </xf>
    <xf numFmtId="180" fontId="27" fillId="8" borderId="12" xfId="10" applyFont="1" applyFill="1" applyBorder="1" applyAlignment="1" applyProtection="1">
      <alignment horizontal="center" vertical="center" wrapText="1"/>
      <protection locked="0"/>
    </xf>
    <xf numFmtId="180" fontId="34" fillId="6" borderId="1" xfId="12" applyFont="1" applyFill="1" applyBorder="1" applyAlignment="1" applyProtection="1">
      <alignment horizontal="left" vertical="center"/>
      <protection locked="0"/>
    </xf>
    <xf numFmtId="180" fontId="23" fillId="6" borderId="1" xfId="10" applyFont="1" applyFill="1" applyBorder="1" applyAlignment="1" applyProtection="1">
      <alignment horizontal="center"/>
      <protection locked="0"/>
    </xf>
    <xf numFmtId="180" fontId="37" fillId="6" borderId="1" xfId="12" applyNumberFormat="1" applyFont="1" applyFill="1" applyBorder="1" applyAlignment="1" applyProtection="1">
      <alignment horizontal="center" vertical="center" wrapText="1"/>
      <protection locked="0"/>
    </xf>
    <xf numFmtId="180" fontId="37" fillId="6" borderId="1" xfId="12" applyFont="1" applyFill="1" applyBorder="1" applyAlignment="1" applyProtection="1">
      <alignment horizontal="center" vertical="center" wrapText="1"/>
      <protection locked="0"/>
    </xf>
    <xf numFmtId="180" fontId="23" fillId="0" borderId="0" xfId="10" applyFont="1" applyAlignment="1">
      <alignment wrapText="1"/>
    </xf>
    <xf numFmtId="180" fontId="38" fillId="6" borderId="1" xfId="12" applyFont="1" applyFill="1" applyBorder="1" applyAlignment="1" applyProtection="1">
      <alignment horizontal="left"/>
      <protection locked="0"/>
    </xf>
    <xf numFmtId="49" fontId="34" fillId="6" borderId="1" xfId="12" applyNumberFormat="1" applyFont="1" applyFill="1" applyBorder="1" applyAlignment="1" applyProtection="1">
      <alignment horizontal="left" vertical="center"/>
      <protection locked="0"/>
    </xf>
    <xf numFmtId="180" fontId="36" fillId="6" borderId="1" xfId="12" applyFont="1" applyFill="1" applyBorder="1" applyAlignment="1" applyProtection="1">
      <alignment horizontal="left" vertical="center" wrapText="1"/>
      <protection locked="0"/>
    </xf>
    <xf numFmtId="180" fontId="36" fillId="6" borderId="1" xfId="12" applyNumberFormat="1" applyFont="1" applyFill="1" applyBorder="1" applyAlignment="1" applyProtection="1">
      <alignment horizontal="left" vertical="center" wrapText="1"/>
      <protection locked="0"/>
    </xf>
    <xf numFmtId="180" fontId="23" fillId="6" borderId="1" xfId="10" applyFont="1" applyFill="1" applyBorder="1"/>
    <xf numFmtId="180" fontId="31" fillId="6" borderId="1" xfId="10" applyFont="1" applyFill="1" applyBorder="1"/>
    <xf numFmtId="180" fontId="37" fillId="6" borderId="1" xfId="10" applyFont="1" applyFill="1" applyBorder="1"/>
    <xf numFmtId="180" fontId="23" fillId="6" borderId="1" xfId="10" applyFont="1" applyFill="1" applyBorder="1" applyAlignment="1" applyProtection="1">
      <alignment horizontal="left" vertical="center"/>
      <protection locked="0"/>
    </xf>
    <xf numFmtId="9" fontId="31" fillId="6" borderId="1" xfId="10" applyNumberFormat="1" applyFont="1" applyFill="1" applyBorder="1"/>
    <xf numFmtId="180" fontId="37" fillId="6" borderId="1" xfId="10" applyFont="1" applyFill="1" applyBorder="1" applyAlignment="1">
      <alignment vertical="center" wrapText="1"/>
    </xf>
    <xf numFmtId="180" fontId="34" fillId="0" borderId="1" xfId="12" applyFont="1" applyFill="1" applyBorder="1" applyAlignment="1" applyProtection="1">
      <alignment horizontal="left" vertical="center"/>
      <protection locked="0"/>
    </xf>
    <xf numFmtId="180" fontId="38" fillId="0" borderId="1" xfId="12" applyFont="1" applyFill="1" applyBorder="1" applyAlignment="1" applyProtection="1">
      <alignment horizontal="left"/>
      <protection locked="0"/>
    </xf>
    <xf numFmtId="180" fontId="25" fillId="0" borderId="1" xfId="12" applyNumberFormat="1" applyFont="1" applyFill="1" applyBorder="1" applyAlignment="1" applyProtection="1">
      <alignment horizontal="left" vertical="center" wrapText="1"/>
      <protection locked="0"/>
    </xf>
    <xf numFmtId="180" fontId="25" fillId="0" borderId="1" xfId="12" applyFont="1" applyFill="1" applyBorder="1" applyAlignment="1" applyProtection="1">
      <alignment horizontal="center" vertical="center" wrapText="1"/>
      <protection locked="0"/>
    </xf>
    <xf numFmtId="180" fontId="25" fillId="0" borderId="1" xfId="12" applyNumberFormat="1" applyFont="1" applyFill="1" applyBorder="1" applyAlignment="1" applyProtection="1">
      <alignment horizontal="center" vertical="center" wrapText="1"/>
      <protection locked="0"/>
    </xf>
    <xf numFmtId="180" fontId="23" fillId="0" borderId="1" xfId="10" applyFont="1" applyFill="1" applyBorder="1" applyAlignment="1" applyProtection="1">
      <alignment horizontal="left" vertical="center"/>
      <protection locked="0"/>
    </xf>
    <xf numFmtId="180" fontId="31" fillId="0" borderId="1" xfId="10" applyFont="1" applyBorder="1"/>
    <xf numFmtId="180" fontId="40" fillId="8" borderId="1" xfId="12" applyNumberFormat="1" applyFont="1" applyFill="1" applyBorder="1" applyAlignment="1" applyProtection="1">
      <alignment horizontal="center"/>
      <protection locked="0"/>
    </xf>
    <xf numFmtId="180" fontId="40" fillId="8" borderId="1" xfId="10" applyFont="1" applyFill="1" applyBorder="1" applyAlignment="1" applyProtection="1">
      <alignment horizontal="center" vertical="center"/>
      <protection locked="0"/>
    </xf>
    <xf numFmtId="180" fontId="31" fillId="8" borderId="1" xfId="10" applyFont="1" applyFill="1" applyBorder="1"/>
    <xf numFmtId="180" fontId="41" fillId="8" borderId="1" xfId="10" applyFont="1" applyFill="1" applyBorder="1"/>
    <xf numFmtId="10" fontId="36" fillId="6" borderId="1" xfId="12" applyNumberFormat="1" applyFont="1" applyFill="1" applyBorder="1" applyAlignment="1" applyProtection="1">
      <alignment horizontal="right" vertical="center" wrapText="1"/>
      <protection locked="0"/>
    </xf>
    <xf numFmtId="180" fontId="0" fillId="6" borderId="1" xfId="0" applyFill="1" applyBorder="1" applyAlignment="1">
      <alignment vertical="center"/>
    </xf>
    <xf numFmtId="180" fontId="34" fillId="6" borderId="1" xfId="12" applyNumberFormat="1" applyFont="1" applyFill="1" applyBorder="1" applyAlignment="1" applyProtection="1">
      <alignment horizontal="left" vertical="center"/>
      <protection locked="0"/>
    </xf>
    <xf numFmtId="10" fontId="36" fillId="2" borderId="1" xfId="12" applyNumberFormat="1" applyFont="1" applyFill="1" applyBorder="1" applyAlignment="1" applyProtection="1">
      <alignment horizontal="right" vertical="center" wrapText="1"/>
      <protection locked="0"/>
    </xf>
    <xf numFmtId="7" fontId="5" fillId="0" borderId="1" xfId="8" applyNumberFormat="1" applyFont="1" applyBorder="1" applyAlignment="1">
      <alignment vertical="center"/>
    </xf>
    <xf numFmtId="7" fontId="5" fillId="2" borderId="1" xfId="8" applyNumberFormat="1" applyFont="1" applyFill="1" applyBorder="1" applyAlignment="1">
      <alignment vertical="center"/>
    </xf>
    <xf numFmtId="180" fontId="9" fillId="3" borderId="1" xfId="0" applyFont="1" applyFill="1" applyBorder="1" applyAlignment="1">
      <alignment horizontal="left" vertical="center"/>
    </xf>
    <xf numFmtId="49" fontId="27" fillId="8" borderId="11" xfId="10" applyNumberFormat="1" applyFont="1" applyFill="1" applyBorder="1" applyAlignment="1">
      <alignment horizontal="center" wrapText="1"/>
    </xf>
    <xf numFmtId="49" fontId="19" fillId="6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180" fontId="10" fillId="3" borderId="1" xfId="2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180" fontId="9" fillId="3" borderId="1" xfId="15" applyFont="1" applyFill="1" applyBorder="1" applyAlignment="1">
      <alignment horizontal="left" vertical="center"/>
    </xf>
    <xf numFmtId="49" fontId="23" fillId="0" borderId="0" xfId="0" applyNumberFormat="1" applyFont="1" applyAlignment="1">
      <alignment horizontal="left" vertical="center" wrapText="1"/>
    </xf>
    <xf numFmtId="49" fontId="23" fillId="0" borderId="0" xfId="10" applyNumberFormat="1" applyFont="1"/>
    <xf numFmtId="49" fontId="0" fillId="0" borderId="1" xfId="0" applyNumberFormat="1" applyBorder="1" applyAlignment="1">
      <alignment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34" fillId="0" borderId="1" xfId="12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180" fontId="12" fillId="6" borderId="9" xfId="0" applyFont="1" applyFill="1" applyBorder="1" applyAlignment="1">
      <alignment vertical="center"/>
    </xf>
    <xf numFmtId="180" fontId="23" fillId="6" borderId="1" xfId="10" applyFont="1" applyFill="1" applyBorder="1" applyAlignment="1">
      <alignment horizontal="right"/>
    </xf>
    <xf numFmtId="182" fontId="9" fillId="0" borderId="1" xfId="0" applyNumberFormat="1" applyFont="1" applyBorder="1" applyAlignment="1">
      <alignment horizontal="right" vertical="center"/>
    </xf>
    <xf numFmtId="180" fontId="32" fillId="0" borderId="3" xfId="10" applyFont="1" applyBorder="1" applyAlignment="1">
      <alignment horizontal="center"/>
    </xf>
    <xf numFmtId="180" fontId="23" fillId="0" borderId="3" xfId="10" applyFont="1" applyBorder="1" applyAlignment="1">
      <alignment horizontal="center"/>
    </xf>
    <xf numFmtId="180" fontId="23" fillId="0" borderId="3" xfId="10" applyFont="1" applyFill="1" applyBorder="1" applyAlignment="1">
      <alignment horizontal="center"/>
    </xf>
    <xf numFmtId="180" fontId="12" fillId="6" borderId="2" xfId="0" applyFont="1" applyFill="1" applyBorder="1" applyAlignment="1">
      <alignment horizontal="left" vertical="center" wrapText="1"/>
    </xf>
    <xf numFmtId="180" fontId="32" fillId="0" borderId="3" xfId="10" applyFont="1" applyBorder="1" applyAlignment="1">
      <alignment horizontal="center"/>
    </xf>
    <xf numFmtId="180" fontId="23" fillId="0" borderId="3" xfId="10" applyFont="1" applyBorder="1" applyAlignment="1">
      <alignment horizontal="center"/>
    </xf>
    <xf numFmtId="180" fontId="32" fillId="0" borderId="7" xfId="10" applyFont="1" applyBorder="1" applyAlignment="1">
      <alignment horizontal="center"/>
    </xf>
    <xf numFmtId="180" fontId="20" fillId="0" borderId="0" xfId="0" applyFont="1" applyAlignment="1">
      <alignment horizontal="center" vertical="center"/>
    </xf>
    <xf numFmtId="180" fontId="32" fillId="0" borderId="0" xfId="10" applyFont="1" applyAlignment="1">
      <alignment horizontal="center" vertical="center" wrapText="1"/>
    </xf>
    <xf numFmtId="180" fontId="0" fillId="0" borderId="0" xfId="0" applyAlignment="1">
      <alignment horizontal="center" vertical="center" wrapText="1"/>
    </xf>
    <xf numFmtId="180" fontId="39" fillId="8" borderId="1" xfId="12" applyFont="1" applyFill="1" applyBorder="1" applyAlignment="1" applyProtection="1">
      <alignment horizontal="right"/>
      <protection locked="0"/>
    </xf>
    <xf numFmtId="180" fontId="30" fillId="0" borderId="0" xfId="10" applyFont="1" applyAlignment="1">
      <alignment horizontal="center" vertical="center"/>
    </xf>
    <xf numFmtId="180" fontId="23" fillId="0" borderId="7" xfId="10" applyFont="1" applyBorder="1" applyAlignment="1">
      <alignment horizontal="center"/>
    </xf>
    <xf numFmtId="180" fontId="32" fillId="0" borderId="7" xfId="10" applyFont="1" applyFill="1" applyBorder="1" applyAlignment="1">
      <alignment horizontal="center"/>
    </xf>
    <xf numFmtId="180" fontId="23" fillId="0" borderId="7" xfId="10" applyFont="1" applyFill="1" applyBorder="1" applyAlignment="1">
      <alignment horizontal="center"/>
    </xf>
    <xf numFmtId="180" fontId="23" fillId="0" borderId="3" xfId="10" applyFont="1" applyFill="1" applyBorder="1" applyAlignment="1">
      <alignment horizontal="center"/>
    </xf>
    <xf numFmtId="180" fontId="28" fillId="9" borderId="11" xfId="12" applyFont="1" applyFill="1" applyBorder="1" applyAlignment="1" applyProtection="1">
      <alignment horizontal="center" vertical="center" wrapText="1"/>
      <protection locked="0"/>
    </xf>
    <xf numFmtId="180" fontId="28" fillId="9" borderId="14" xfId="12" applyFont="1" applyFill="1" applyBorder="1" applyAlignment="1" applyProtection="1">
      <alignment horizontal="center" vertical="center" wrapText="1"/>
      <protection locked="0"/>
    </xf>
    <xf numFmtId="180" fontId="9" fillId="0" borderId="5" xfId="0" applyFont="1" applyFill="1" applyBorder="1" applyAlignment="1">
      <alignment horizontal="left" vertical="center" wrapText="1"/>
    </xf>
    <xf numFmtId="180" fontId="9" fillId="0" borderId="8" xfId="0" applyFont="1" applyFill="1" applyBorder="1" applyAlignment="1">
      <alignment horizontal="left" vertical="center" wrapText="1"/>
    </xf>
    <xf numFmtId="180" fontId="9" fillId="0" borderId="6" xfId="0" applyFont="1" applyFill="1" applyBorder="1" applyAlignment="1">
      <alignment horizontal="left" vertical="center" wrapText="1"/>
    </xf>
    <xf numFmtId="180" fontId="34" fillId="6" borderId="1" xfId="12" applyNumberFormat="1" applyFont="1" applyFill="1" applyBorder="1" applyAlignment="1" applyProtection="1">
      <alignment horizontal="left" vertical="center"/>
      <protection locked="0"/>
    </xf>
    <xf numFmtId="182" fontId="17" fillId="3" borderId="5" xfId="0" applyNumberFormat="1" applyFont="1" applyFill="1" applyBorder="1" applyAlignment="1">
      <alignment horizontal="center" vertical="center"/>
    </xf>
    <xf numFmtId="182" fontId="17" fillId="3" borderId="6" xfId="0" applyNumberFormat="1" applyFont="1" applyFill="1" applyBorder="1" applyAlignment="1">
      <alignment horizontal="center" vertical="center"/>
    </xf>
    <xf numFmtId="180" fontId="9" fillId="0" borderId="1" xfId="0" applyFont="1" applyFill="1" applyBorder="1" applyAlignment="1">
      <alignment horizontal="left" vertical="center" wrapText="1"/>
    </xf>
    <xf numFmtId="49" fontId="17" fillId="0" borderId="5" xfId="0" applyNumberFormat="1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 vertical="center"/>
    </xf>
    <xf numFmtId="180" fontId="12" fillId="6" borderId="2" xfId="0" applyFont="1" applyFill="1" applyBorder="1" applyAlignment="1">
      <alignment horizontal="left" vertical="center" wrapText="1"/>
    </xf>
    <xf numFmtId="180" fontId="12" fillId="6" borderId="4" xfId="0" applyFont="1" applyFill="1" applyBorder="1" applyAlignment="1">
      <alignment horizontal="left" vertical="center" wrapText="1"/>
    </xf>
    <xf numFmtId="180" fontId="9" fillId="3" borderId="1" xfId="0" applyFont="1" applyFill="1" applyBorder="1" applyAlignment="1">
      <alignment horizontal="center" vertical="center"/>
    </xf>
    <xf numFmtId="180" fontId="20" fillId="11" borderId="15" xfId="10" applyFont="1" applyFill="1" applyBorder="1" applyAlignment="1">
      <alignment horizontal="center" vertical="center"/>
    </xf>
    <xf numFmtId="180" fontId="20" fillId="10" borderId="15" xfId="10" applyFont="1" applyFill="1" applyBorder="1" applyAlignment="1">
      <alignment horizontal="center" vertical="center"/>
    </xf>
    <xf numFmtId="180" fontId="32" fillId="0" borderId="0" xfId="10" applyFont="1" applyBorder="1" applyAlignment="1">
      <alignment horizontal="center"/>
    </xf>
    <xf numFmtId="180" fontId="23" fillId="0" borderId="0" xfId="10" applyFont="1" applyBorder="1" applyAlignment="1">
      <alignment horizontal="center"/>
    </xf>
    <xf numFmtId="180" fontId="23" fillId="0" borderId="0" xfId="10" applyFont="1" applyFill="1" applyBorder="1" applyAlignment="1">
      <alignment horizontal="center"/>
    </xf>
    <xf numFmtId="178" fontId="5" fillId="0" borderId="0" xfId="0" applyNumberFormat="1" applyFont="1" applyAlignment="1">
      <alignment vertical="center" wrapText="1"/>
    </xf>
  </cellXfs>
  <cellStyles count="23">
    <cellStyle name="Comma 2 2" xfId="22"/>
    <cellStyle name="Normal 2" xfId="10"/>
    <cellStyle name="Normal 2 2 2" xfId="16"/>
    <cellStyle name="Normal 6 2" xfId="17"/>
    <cellStyle name="Normal_Sheet1" xfId="12"/>
    <cellStyle name="Percent 4 2" xfId="20"/>
    <cellStyle name="百分比 2" xfId="21"/>
    <cellStyle name="常规" xfId="0" builtinId="0"/>
    <cellStyle name="常规 2" xfId="2"/>
    <cellStyle name="常规 2 2" xfId="9"/>
    <cellStyle name="常规 2 2 2" xfId="18"/>
    <cellStyle name="常规 2 3" xfId="13"/>
    <cellStyle name="常规 3" xfId="1"/>
    <cellStyle name="常规 3 3" xfId="3"/>
    <cellStyle name="常规 4" xfId="7"/>
    <cellStyle name="常规 4 2" xfId="14"/>
    <cellStyle name="常规 5" xfId="11"/>
    <cellStyle name="常规_Sheet1" xfId="15"/>
    <cellStyle name="千位分隔" xfId="8" builtinId="3"/>
    <cellStyle name="千位分隔 2" xfId="5"/>
    <cellStyle name="千位分隔 2 2" xfId="4"/>
    <cellStyle name="千位分隔 2 3" xfId="6"/>
    <cellStyle name="千位分隔 3" xfId="19"/>
  </cellStyles>
  <dxfs count="0"/>
  <tableStyles count="0" defaultTableStyle="TableStyleMedium2" defaultPivotStyle="PivotStyleMedium9"/>
  <colors>
    <mruColors>
      <color rgb="FF8300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173368</xdr:colOff>
      <xdr:row>0</xdr:row>
      <xdr:rowOff>617220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312420"/>
          <a:ext cx="1381138" cy="6172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188608</xdr:colOff>
      <xdr:row>0</xdr:row>
      <xdr:rowOff>538692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28575"/>
          <a:ext cx="1380291" cy="53869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28575</xdr:rowOff>
    </xdr:from>
    <xdr:to>
      <xdr:col>1</xdr:col>
      <xdr:colOff>188608</xdr:colOff>
      <xdr:row>0</xdr:row>
      <xdr:rowOff>626533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28575"/>
          <a:ext cx="1380291" cy="5979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788894</xdr:colOff>
      <xdr:row>1</xdr:row>
      <xdr:rowOff>3447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28575"/>
          <a:ext cx="1379444" cy="647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626533</xdr:colOff>
      <xdr:row>0</xdr:row>
      <xdr:rowOff>657738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28575"/>
          <a:ext cx="1327150" cy="6291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D\New\2017\Marketing%20Service\PR\PR%20Event\Price%20list%20and%20quotation%20format\0410%20%20Quotation%20Template%20&amp;%20Rate%20Card%20PR%20Event%20Final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.INTRO"/>
      <sheetName val="01.QUOTATION"/>
      <sheetName val="02.RATECARD"/>
    </sheetNames>
    <sheetDataSet>
      <sheetData sheetId="0"/>
      <sheetData sheetId="1"/>
      <sheetData sheetId="2">
        <row r="117">
          <cell r="D117" t="str">
            <v>Personnel</v>
          </cell>
        </row>
        <row r="118">
          <cell r="D118" t="str">
            <v>Production</v>
          </cell>
        </row>
        <row r="119">
          <cell r="D119" t="str">
            <v>Execution</v>
          </cell>
        </row>
        <row r="120">
          <cell r="D120" t="str">
            <v>Catering</v>
          </cell>
        </row>
        <row r="121">
          <cell r="D121" t="str">
            <v>AgencyFee</v>
          </cell>
        </row>
        <row r="122">
          <cell r="D122" t="str">
            <v>Venue</v>
          </cell>
        </row>
        <row r="123">
          <cell r="D123" t="str">
            <v>FurnitureRental</v>
          </cell>
        </row>
        <row r="124">
          <cell r="D124" t="str">
            <v>FlowerandOthers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"/>
  <sheetViews>
    <sheetView tabSelected="1" zoomScale="90" zoomScaleNormal="90" workbookViewId="0">
      <selection activeCell="F8" sqref="F8"/>
    </sheetView>
  </sheetViews>
  <sheetFormatPr defaultRowHeight="14.4" x14ac:dyDescent="0.25"/>
  <cols>
    <col min="2" max="2" width="8.77734375" style="86" customWidth="1"/>
    <col min="3" max="3" width="40.5546875" customWidth="1"/>
    <col min="4" max="4" width="40.33203125" customWidth="1"/>
    <col min="5" max="5" width="24.6640625" customWidth="1"/>
    <col min="6" max="6" width="53" customWidth="1"/>
  </cols>
  <sheetData>
    <row r="1" spans="2:7" s="2" customFormat="1" ht="42.6" customHeight="1" x14ac:dyDescent="0.25">
      <c r="B1" s="197" t="s">
        <v>224</v>
      </c>
      <c r="C1" s="197"/>
      <c r="D1" s="197"/>
      <c r="E1" s="9"/>
      <c r="F1" s="9"/>
      <c r="G1" s="9"/>
    </row>
    <row r="2" spans="2:7" s="2" customFormat="1" ht="17.399999999999999" x14ac:dyDescent="0.25">
      <c r="B2" s="82"/>
      <c r="C2" s="10" t="s">
        <v>2</v>
      </c>
      <c r="D2" s="11" t="s">
        <v>3</v>
      </c>
      <c r="E2" s="12"/>
      <c r="F2" s="12"/>
    </row>
    <row r="3" spans="2:7" s="2" customFormat="1" ht="17.399999999999999" x14ac:dyDescent="0.25">
      <c r="B3" s="83" t="s">
        <v>0</v>
      </c>
      <c r="C3" s="13" t="s">
        <v>1</v>
      </c>
      <c r="D3" s="13" t="s">
        <v>4</v>
      </c>
      <c r="E3" s="13" t="s">
        <v>330</v>
      </c>
      <c r="F3" s="12"/>
    </row>
    <row r="4" spans="2:7" s="2" customFormat="1" ht="34.950000000000003" customHeight="1" x14ac:dyDescent="0.25">
      <c r="B4" s="84">
        <v>1</v>
      </c>
      <c r="C4" s="14" t="s">
        <v>267</v>
      </c>
      <c r="D4" s="172">
        <f>项目整体沟通运营!H29</f>
        <v>251423.41399999999</v>
      </c>
      <c r="E4" s="172">
        <f>项目整体沟通运营!M29</f>
        <v>209447.41399999999</v>
      </c>
      <c r="F4" s="12" t="s">
        <v>335</v>
      </c>
    </row>
    <row r="5" spans="2:7" s="2" customFormat="1" ht="34.950000000000003" customHeight="1" x14ac:dyDescent="0.25">
      <c r="B5" s="84">
        <v>2</v>
      </c>
      <c r="C5" s="14" t="s">
        <v>59</v>
      </c>
      <c r="D5" s="172">
        <f>筛查车租赁!H19</f>
        <v>1001127.6</v>
      </c>
      <c r="E5" s="172">
        <f>筛查车租赁!L19</f>
        <v>1001127.6</v>
      </c>
      <c r="F5" s="226" t="s">
        <v>331</v>
      </c>
    </row>
    <row r="6" spans="2:7" s="2" customFormat="1" ht="34.950000000000003" customHeight="1" x14ac:dyDescent="0.25">
      <c r="B6" s="84">
        <v>3</v>
      </c>
      <c r="C6" s="14" t="s">
        <v>324</v>
      </c>
      <c r="D6" s="172">
        <f>第一批全国20场筛查!H92</f>
        <v>1685307.25</v>
      </c>
      <c r="E6" s="172">
        <f>第一批全国20场筛查!M92</f>
        <v>1329770.53</v>
      </c>
      <c r="F6" s="226" t="s">
        <v>333</v>
      </c>
    </row>
    <row r="7" spans="2:7" s="2" customFormat="1" ht="34.950000000000003" customHeight="1" x14ac:dyDescent="0.25">
      <c r="B7" s="84">
        <v>4</v>
      </c>
      <c r="C7" s="14" t="s">
        <v>325</v>
      </c>
      <c r="D7" s="172">
        <f>第二批全国18场筛查!H83</f>
        <v>1529395.56</v>
      </c>
      <c r="E7" s="172">
        <f>第二批全国18场筛查!M83</f>
        <v>729437.94000000006</v>
      </c>
      <c r="F7" s="226" t="s">
        <v>334</v>
      </c>
    </row>
    <row r="8" spans="2:7" s="2" customFormat="1" ht="34.950000000000003" customHeight="1" x14ac:dyDescent="0.25">
      <c r="B8" s="85"/>
      <c r="C8" s="35" t="s">
        <v>5</v>
      </c>
      <c r="D8" s="173">
        <f>SUM(D4:D7)</f>
        <v>4467253.824</v>
      </c>
      <c r="E8" s="173">
        <f>SUM(E4:E7)</f>
        <v>3269783.4839999997</v>
      </c>
      <c r="F8" s="12"/>
    </row>
    <row r="9" spans="2:7" ht="17.399999999999999" x14ac:dyDescent="0.25">
      <c r="B9" s="117"/>
      <c r="C9" s="118"/>
      <c r="D9" s="119"/>
    </row>
    <row r="10" spans="2:7" x14ac:dyDescent="0.25">
      <c r="B10" s="117"/>
      <c r="C10" s="119"/>
      <c r="D10" s="119"/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A4" zoomScale="70" zoomScaleNormal="70" workbookViewId="0">
      <selection activeCell="O23" sqref="O23"/>
    </sheetView>
  </sheetViews>
  <sheetFormatPr defaultRowHeight="15.6" x14ac:dyDescent="0.35"/>
  <cols>
    <col min="1" max="1" width="17.88671875" style="81" customWidth="1"/>
    <col min="2" max="2" width="27.77734375" customWidth="1"/>
    <col min="3" max="3" width="46.33203125" bestFit="1" customWidth="1"/>
    <col min="4" max="4" width="20.88671875" customWidth="1"/>
    <col min="5" max="5" width="15.77734375" customWidth="1"/>
    <col min="6" max="6" width="8.109375" style="81" customWidth="1"/>
    <col min="7" max="7" width="6" style="81" bestFit="1" customWidth="1"/>
    <col min="8" max="8" width="19.44140625" customWidth="1"/>
    <col min="9" max="9" width="8.109375" style="5" customWidth="1"/>
    <col min="10" max="10" width="11.6640625" customWidth="1"/>
    <col min="11" max="11" width="8.109375" style="81" customWidth="1"/>
    <col min="12" max="12" width="6" style="81" bestFit="1" customWidth="1"/>
    <col min="13" max="13" width="19.44140625" customWidth="1"/>
  </cols>
  <sheetData>
    <row r="1" spans="1:13" s="48" customFormat="1" ht="53.25" customHeight="1" x14ac:dyDescent="0.35">
      <c r="A1" s="201" t="s">
        <v>234</v>
      </c>
      <c r="B1" s="201"/>
      <c r="C1" s="201"/>
      <c r="D1" s="201"/>
      <c r="E1" s="201"/>
      <c r="F1" s="201"/>
      <c r="G1" s="201"/>
      <c r="I1" s="129"/>
      <c r="J1" s="129"/>
      <c r="K1" s="129"/>
      <c r="L1" s="129"/>
    </row>
    <row r="2" spans="1:13" s="48" customFormat="1" ht="25.05" customHeight="1" x14ac:dyDescent="0.35">
      <c r="A2" s="130" t="s">
        <v>235</v>
      </c>
      <c r="B2" s="196" t="s">
        <v>268</v>
      </c>
      <c r="C2" s="202"/>
      <c r="D2" s="131" t="s">
        <v>236</v>
      </c>
      <c r="E2" s="203" t="s">
        <v>246</v>
      </c>
      <c r="F2" s="204"/>
      <c r="G2" s="204"/>
      <c r="I2" s="129"/>
      <c r="J2" s="129"/>
      <c r="K2" s="129"/>
      <c r="L2" s="129"/>
    </row>
    <row r="3" spans="1:13" s="48" customFormat="1" ht="25.05" customHeight="1" x14ac:dyDescent="0.35">
      <c r="A3" s="130" t="s">
        <v>243</v>
      </c>
      <c r="B3" s="194" t="s">
        <v>321</v>
      </c>
      <c r="C3" s="195"/>
      <c r="D3" s="131" t="s">
        <v>237</v>
      </c>
      <c r="E3" s="205" t="s">
        <v>244</v>
      </c>
      <c r="F3" s="205"/>
      <c r="G3" s="205"/>
      <c r="I3" s="129"/>
      <c r="J3" s="129"/>
      <c r="K3" s="129"/>
      <c r="L3" s="129"/>
    </row>
    <row r="4" spans="1:13" s="48" customFormat="1" ht="25.05" customHeight="1" x14ac:dyDescent="0.35">
      <c r="A4" s="130" t="s">
        <v>238</v>
      </c>
      <c r="B4" s="194" t="s">
        <v>239</v>
      </c>
      <c r="C4" s="195"/>
      <c r="D4" s="131" t="s">
        <v>240</v>
      </c>
      <c r="E4" s="205"/>
      <c r="F4" s="205"/>
      <c r="G4" s="205"/>
      <c r="I4" s="129"/>
      <c r="J4" s="129"/>
      <c r="K4" s="129"/>
      <c r="L4" s="129"/>
    </row>
    <row r="5" spans="1:13" s="48" customFormat="1" ht="25.05" customHeight="1" x14ac:dyDescent="0.35">
      <c r="A5" s="130" t="s">
        <v>241</v>
      </c>
      <c r="B5" s="194" t="s">
        <v>245</v>
      </c>
      <c r="C5" s="195"/>
      <c r="D5" s="131" t="s">
        <v>242</v>
      </c>
      <c r="E5" s="205"/>
      <c r="F5" s="205"/>
      <c r="G5" s="205"/>
      <c r="I5" s="129"/>
      <c r="J5" s="129"/>
      <c r="K5" s="129"/>
      <c r="L5" s="129"/>
    </row>
    <row r="6" spans="1:13" s="48" customFormat="1" ht="9" customHeight="1" x14ac:dyDescent="0.35">
      <c r="A6" s="130"/>
      <c r="B6" s="190"/>
      <c r="C6" s="191"/>
      <c r="D6" s="131"/>
      <c r="E6" s="192"/>
      <c r="F6" s="192"/>
      <c r="G6" s="192"/>
      <c r="I6" s="129"/>
      <c r="J6" s="129"/>
      <c r="K6" s="129"/>
      <c r="L6" s="129"/>
    </row>
    <row r="7" spans="1:13" s="48" customFormat="1" ht="33" customHeight="1" thickBot="1" x14ac:dyDescent="0.4">
      <c r="A7" s="130"/>
      <c r="B7" s="132"/>
      <c r="C7" s="133"/>
      <c r="D7" s="131"/>
      <c r="E7" s="134"/>
      <c r="F7" s="221" t="s">
        <v>328</v>
      </c>
      <c r="G7" s="221"/>
      <c r="H7" s="221"/>
      <c r="I7" s="129"/>
      <c r="J7" s="129"/>
      <c r="K7" s="222" t="s">
        <v>329</v>
      </c>
      <c r="L7" s="222"/>
      <c r="M7" s="222"/>
    </row>
    <row r="8" spans="1:13" s="2" customFormat="1" ht="43.8" thickBot="1" x14ac:dyDescent="0.3">
      <c r="A8" s="140" t="s">
        <v>225</v>
      </c>
      <c r="B8" s="206" t="s">
        <v>226</v>
      </c>
      <c r="C8" s="207"/>
      <c r="D8" s="141" t="s">
        <v>227</v>
      </c>
      <c r="E8" s="125" t="s">
        <v>228</v>
      </c>
      <c r="F8" s="126" t="s">
        <v>229</v>
      </c>
      <c r="G8" s="128" t="s">
        <v>232</v>
      </c>
      <c r="H8" s="125" t="s">
        <v>230</v>
      </c>
      <c r="I8" s="139" t="s">
        <v>231</v>
      </c>
      <c r="J8" s="125" t="s">
        <v>248</v>
      </c>
      <c r="K8" s="126" t="s">
        <v>229</v>
      </c>
      <c r="L8" s="128" t="s">
        <v>232</v>
      </c>
      <c r="M8" s="125" t="s">
        <v>230</v>
      </c>
    </row>
    <row r="9" spans="1:13" s="2" customFormat="1" ht="18" x14ac:dyDescent="0.25">
      <c r="A9" s="90">
        <v>1</v>
      </c>
      <c r="B9" s="120" t="s">
        <v>269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1:13" s="2" customFormat="1" ht="30" x14ac:dyDescent="0.25">
      <c r="A10" s="91" t="s">
        <v>12</v>
      </c>
      <c r="B10" s="32" t="s">
        <v>72</v>
      </c>
      <c r="C10" s="16" t="s">
        <v>217</v>
      </c>
      <c r="D10" s="25" t="s">
        <v>73</v>
      </c>
      <c r="E10" s="25">
        <v>400</v>
      </c>
      <c r="F10" s="189">
        <v>82</v>
      </c>
      <c r="G10" s="76">
        <v>1</v>
      </c>
      <c r="H10" s="105">
        <f>F10*G10*E10</f>
        <v>32800</v>
      </c>
      <c r="I10" s="18"/>
      <c r="J10" s="25">
        <v>400</v>
      </c>
      <c r="K10" s="189">
        <v>82</v>
      </c>
      <c r="L10" s="76">
        <v>1</v>
      </c>
      <c r="M10" s="105">
        <f>E10*K10*L10</f>
        <v>32800</v>
      </c>
    </row>
    <row r="11" spans="1:13" s="2" customFormat="1" ht="30" x14ac:dyDescent="0.25">
      <c r="A11" s="91" t="s">
        <v>76</v>
      </c>
      <c r="B11" s="33" t="s">
        <v>60</v>
      </c>
      <c r="C11" s="16" t="s">
        <v>214</v>
      </c>
      <c r="D11" s="25" t="s">
        <v>213</v>
      </c>
      <c r="E11" s="220">
        <v>399</v>
      </c>
      <c r="F11" s="75">
        <v>47</v>
      </c>
      <c r="G11" s="76">
        <v>3</v>
      </c>
      <c r="H11" s="105">
        <f>F11*G11*E11</f>
        <v>56259</v>
      </c>
      <c r="I11" s="18"/>
      <c r="J11" s="25">
        <v>400</v>
      </c>
      <c r="K11" s="75">
        <v>47</v>
      </c>
      <c r="L11" s="76">
        <v>3</v>
      </c>
      <c r="M11" s="105">
        <f t="shared" ref="M11:M14" si="0">E11*K11*L11</f>
        <v>56259</v>
      </c>
    </row>
    <row r="12" spans="1:13" s="2" customFormat="1" ht="16.5" customHeight="1" x14ac:dyDescent="0.25">
      <c r="A12" s="91" t="s">
        <v>14</v>
      </c>
      <c r="B12" s="4" t="s">
        <v>66</v>
      </c>
      <c r="C12" s="16" t="s">
        <v>215</v>
      </c>
      <c r="D12" s="25" t="s">
        <v>213</v>
      </c>
      <c r="E12" s="25">
        <v>300</v>
      </c>
      <c r="F12" s="189">
        <v>57</v>
      </c>
      <c r="G12" s="76">
        <v>3</v>
      </c>
      <c r="H12" s="105">
        <f>F12*G12*E12</f>
        <v>51300</v>
      </c>
      <c r="I12" s="18"/>
      <c r="J12" s="25">
        <v>400</v>
      </c>
      <c r="K12" s="189">
        <v>57</v>
      </c>
      <c r="L12" s="76">
        <v>3</v>
      </c>
      <c r="M12" s="105">
        <f t="shared" si="0"/>
        <v>51300</v>
      </c>
    </row>
    <row r="13" spans="1:13" s="2" customFormat="1" ht="16.5" customHeight="1" x14ac:dyDescent="0.25">
      <c r="A13" s="91" t="s">
        <v>19</v>
      </c>
      <c r="B13" s="4" t="s">
        <v>67</v>
      </c>
      <c r="C13" s="16" t="s">
        <v>216</v>
      </c>
      <c r="D13" s="25" t="s">
        <v>213</v>
      </c>
      <c r="E13" s="25">
        <v>400</v>
      </c>
      <c r="F13" s="189">
        <v>30</v>
      </c>
      <c r="G13" s="76">
        <v>3</v>
      </c>
      <c r="H13" s="105">
        <f>F13*G13*E13</f>
        <v>36000</v>
      </c>
      <c r="I13" s="18"/>
      <c r="J13" s="25">
        <v>400</v>
      </c>
      <c r="K13" s="189"/>
      <c r="L13" s="76">
        <v>3</v>
      </c>
      <c r="M13" s="105">
        <f t="shared" si="0"/>
        <v>0</v>
      </c>
    </row>
    <row r="14" spans="1:13" s="2" customFormat="1" ht="16.5" customHeight="1" x14ac:dyDescent="0.25">
      <c r="A14" s="91" t="s">
        <v>177</v>
      </c>
      <c r="B14" s="33" t="s">
        <v>68</v>
      </c>
      <c r="C14" s="16" t="s">
        <v>69</v>
      </c>
      <c r="D14" s="25" t="s">
        <v>65</v>
      </c>
      <c r="E14" s="25">
        <v>400</v>
      </c>
      <c r="F14" s="189">
        <v>24</v>
      </c>
      <c r="G14" s="76">
        <v>3</v>
      </c>
      <c r="H14" s="105">
        <f>F14*G14*E14</f>
        <v>28800</v>
      </c>
      <c r="I14" s="18"/>
      <c r="J14" s="25">
        <v>400</v>
      </c>
      <c r="K14" s="189">
        <v>24</v>
      </c>
      <c r="L14" s="76">
        <v>3</v>
      </c>
      <c r="M14" s="105">
        <f t="shared" si="0"/>
        <v>28800</v>
      </c>
    </row>
    <row r="15" spans="1:13" ht="17.399999999999999" x14ac:dyDescent="0.4">
      <c r="A15" s="92"/>
      <c r="B15" s="21"/>
      <c r="C15" s="21"/>
      <c r="D15" s="21"/>
      <c r="E15" s="21"/>
      <c r="F15" s="79" t="s">
        <v>250</v>
      </c>
      <c r="G15" s="79"/>
      <c r="H15" s="106">
        <f>SUM(H10:H14)</f>
        <v>205159</v>
      </c>
      <c r="I15" s="1"/>
      <c r="J15" s="110"/>
      <c r="K15" s="79" t="s">
        <v>250</v>
      </c>
      <c r="L15" s="79"/>
      <c r="M15" s="106">
        <f>SUM(M10:M14)</f>
        <v>169159</v>
      </c>
    </row>
    <row r="16" spans="1:13" s="2" customFormat="1" ht="18" x14ac:dyDescent="0.25">
      <c r="A16" s="90">
        <v>2</v>
      </c>
      <c r="B16" s="31" t="s">
        <v>62</v>
      </c>
      <c r="C16" s="31"/>
      <c r="D16" s="31"/>
      <c r="E16" s="31"/>
      <c r="F16" s="78"/>
      <c r="G16" s="78"/>
      <c r="H16" s="107"/>
      <c r="I16" s="102"/>
      <c r="J16" s="169"/>
      <c r="K16" s="78"/>
      <c r="L16" s="78"/>
      <c r="M16" s="193"/>
    </row>
    <row r="17" spans="1:15" s="19" customFormat="1" ht="15" x14ac:dyDescent="0.25">
      <c r="A17" s="93" t="s">
        <v>20</v>
      </c>
      <c r="B17" s="208" t="s">
        <v>61</v>
      </c>
      <c r="C17" s="17" t="s">
        <v>212</v>
      </c>
      <c r="D17" s="3" t="s">
        <v>70</v>
      </c>
      <c r="E17" s="34">
        <v>400</v>
      </c>
      <c r="F17" s="101">
        <v>1</v>
      </c>
      <c r="G17" s="76">
        <v>3</v>
      </c>
      <c r="H17" s="105">
        <f>F17*G17*E17</f>
        <v>1200</v>
      </c>
      <c r="I17" s="18"/>
      <c r="J17" s="111"/>
      <c r="K17" s="101">
        <v>1</v>
      </c>
      <c r="L17" s="76">
        <v>3</v>
      </c>
      <c r="M17" s="105">
        <f>E17*K17*L17</f>
        <v>1200</v>
      </c>
    </row>
    <row r="18" spans="1:15" s="19" customFormat="1" ht="15" x14ac:dyDescent="0.25">
      <c r="A18" s="93" t="s">
        <v>21</v>
      </c>
      <c r="B18" s="209"/>
      <c r="C18" s="17" t="s">
        <v>63</v>
      </c>
      <c r="D18" s="3" t="s">
        <v>6</v>
      </c>
      <c r="E18" s="34">
        <v>1500</v>
      </c>
      <c r="F18" s="101">
        <v>2</v>
      </c>
      <c r="G18" s="76">
        <v>3</v>
      </c>
      <c r="H18" s="105">
        <f>F18*G18*E18</f>
        <v>9000</v>
      </c>
      <c r="I18" s="18"/>
      <c r="J18" s="111"/>
      <c r="K18" s="101">
        <v>2</v>
      </c>
      <c r="L18" s="76">
        <v>3</v>
      </c>
      <c r="M18" s="105">
        <f t="shared" ref="M18:M20" si="1">E18*K18*L18</f>
        <v>9000</v>
      </c>
    </row>
    <row r="19" spans="1:15" s="19" customFormat="1" ht="15" x14ac:dyDescent="0.25">
      <c r="A19" s="93" t="s">
        <v>64</v>
      </c>
      <c r="B19" s="209"/>
      <c r="C19" s="17" t="s">
        <v>211</v>
      </c>
      <c r="D19" s="3" t="s">
        <v>6</v>
      </c>
      <c r="E19" s="34">
        <v>45</v>
      </c>
      <c r="F19" s="101">
        <v>1</v>
      </c>
      <c r="G19" s="76">
        <v>3</v>
      </c>
      <c r="H19" s="105">
        <f>F19*G19*E19</f>
        <v>135</v>
      </c>
      <c r="I19" s="18"/>
      <c r="J19" s="34">
        <v>45</v>
      </c>
      <c r="K19" s="101">
        <v>1</v>
      </c>
      <c r="L19" s="76">
        <v>3</v>
      </c>
      <c r="M19" s="105">
        <f t="shared" si="1"/>
        <v>135</v>
      </c>
    </row>
    <row r="20" spans="1:15" s="19" customFormat="1" ht="15" x14ac:dyDescent="0.25">
      <c r="A20" s="93" t="s">
        <v>80</v>
      </c>
      <c r="B20" s="210"/>
      <c r="C20" s="17" t="s">
        <v>210</v>
      </c>
      <c r="D20" s="3" t="s">
        <v>6</v>
      </c>
      <c r="E20" s="34">
        <v>45</v>
      </c>
      <c r="F20" s="101">
        <v>1</v>
      </c>
      <c r="G20" s="76">
        <v>3</v>
      </c>
      <c r="H20" s="105">
        <f>F20*G20*E20</f>
        <v>135</v>
      </c>
      <c r="I20" s="18"/>
      <c r="J20" s="34">
        <v>45</v>
      </c>
      <c r="K20" s="101">
        <v>1</v>
      </c>
      <c r="L20" s="76">
        <v>3</v>
      </c>
      <c r="M20" s="105">
        <f t="shared" si="1"/>
        <v>135</v>
      </c>
    </row>
    <row r="21" spans="1:15" s="2" customFormat="1" ht="17.399999999999999" x14ac:dyDescent="0.4">
      <c r="A21" s="94"/>
      <c r="B21" s="21"/>
      <c r="C21" s="21"/>
      <c r="D21" s="21"/>
      <c r="E21" s="21"/>
      <c r="F21" s="79" t="s">
        <v>250</v>
      </c>
      <c r="G21" s="79"/>
      <c r="H21" s="108">
        <f>SUM(H17:H20)</f>
        <v>10470</v>
      </c>
      <c r="I21" s="6"/>
      <c r="J21" s="15"/>
      <c r="K21" s="79" t="s">
        <v>250</v>
      </c>
      <c r="L21" s="79"/>
      <c r="M21" s="108">
        <f>SUM(M17:M20)</f>
        <v>10470</v>
      </c>
    </row>
    <row r="22" spans="1:15" ht="17.399999999999999" x14ac:dyDescent="0.4">
      <c r="A22" s="92"/>
      <c r="B22" s="21"/>
      <c r="C22" s="21"/>
      <c r="D22" s="21"/>
      <c r="E22" s="21"/>
      <c r="F22" s="79" t="s">
        <v>251</v>
      </c>
      <c r="G22" s="79"/>
      <c r="H22" s="109">
        <f>H21+H15</f>
        <v>215629</v>
      </c>
      <c r="I22" s="1"/>
      <c r="J22" s="110"/>
      <c r="K22" s="79" t="s">
        <v>251</v>
      </c>
      <c r="L22" s="79"/>
      <c r="M22" s="109">
        <f>M21+M15</f>
        <v>179629</v>
      </c>
    </row>
    <row r="23" spans="1:15" s="48" customFormat="1" x14ac:dyDescent="0.35">
      <c r="A23" s="148" t="s">
        <v>252</v>
      </c>
      <c r="B23" s="148"/>
      <c r="C23" s="149"/>
      <c r="D23" s="150"/>
      <c r="E23" s="149"/>
      <c r="F23" s="150"/>
      <c r="G23" s="149"/>
      <c r="H23" s="151"/>
      <c r="I23" s="152"/>
      <c r="J23" s="152"/>
      <c r="K23" s="150"/>
      <c r="L23" s="149"/>
      <c r="M23" s="151"/>
    </row>
    <row r="24" spans="1:15" s="48" customFormat="1" x14ac:dyDescent="0.35">
      <c r="A24" s="211" t="s">
        <v>253</v>
      </c>
      <c r="B24" s="211"/>
      <c r="C24" s="149"/>
      <c r="D24" s="150"/>
      <c r="E24" s="149"/>
      <c r="F24" s="168">
        <v>0.06</v>
      </c>
      <c r="G24" s="149"/>
      <c r="H24" s="151">
        <f>H22*0.06</f>
        <v>12937.74</v>
      </c>
      <c r="I24" s="152"/>
      <c r="J24" s="152"/>
      <c r="K24" s="168">
        <v>0.06</v>
      </c>
      <c r="L24" s="149"/>
      <c r="M24" s="151">
        <f>M22*0.06</f>
        <v>10777.74</v>
      </c>
    </row>
    <row r="25" spans="1:15" s="48" customFormat="1" ht="14.4" x14ac:dyDescent="0.35">
      <c r="A25" s="170"/>
      <c r="B25" s="170"/>
      <c r="C25" s="149"/>
      <c r="D25" s="150"/>
      <c r="E25" s="149"/>
      <c r="F25" s="171" t="s">
        <v>265</v>
      </c>
      <c r="G25" s="149"/>
      <c r="H25" s="151">
        <f>H22+H24</f>
        <v>228566.74</v>
      </c>
      <c r="I25" s="152"/>
      <c r="J25" s="152"/>
      <c r="K25" s="171" t="s">
        <v>265</v>
      </c>
      <c r="L25" s="149"/>
      <c r="M25" s="151">
        <f>M22+M24</f>
        <v>190406.74</v>
      </c>
    </row>
    <row r="26" spans="1:15" s="48" customFormat="1" x14ac:dyDescent="0.35">
      <c r="A26" s="142" t="s">
        <v>254</v>
      </c>
      <c r="B26" s="143"/>
      <c r="C26" s="143"/>
      <c r="D26" s="144"/>
      <c r="E26" s="145"/>
      <c r="F26" s="144"/>
      <c r="G26" s="143"/>
      <c r="H26" s="151">
        <f>(H22+H24)*0.1</f>
        <v>22856.673999999999</v>
      </c>
      <c r="I26" s="152"/>
      <c r="J26" s="153"/>
      <c r="K26" s="144"/>
      <c r="L26" s="143"/>
      <c r="M26" s="151">
        <f>(M22+M24)*0.1</f>
        <v>19040.673999999999</v>
      </c>
      <c r="N26" s="198"/>
      <c r="O26" s="146"/>
    </row>
    <row r="27" spans="1:15" s="48" customFormat="1" x14ac:dyDescent="0.35">
      <c r="A27" s="142" t="s">
        <v>255</v>
      </c>
      <c r="B27" s="147"/>
      <c r="C27" s="147"/>
      <c r="D27" s="144"/>
      <c r="E27" s="145"/>
      <c r="F27" s="144"/>
      <c r="G27" s="154"/>
      <c r="H27" s="151"/>
      <c r="I27" s="155"/>
      <c r="J27" s="156"/>
      <c r="K27" s="144"/>
      <c r="L27" s="154"/>
      <c r="M27" s="151"/>
      <c r="N27" s="199"/>
      <c r="O27" s="146"/>
    </row>
    <row r="28" spans="1:15" s="48" customFormat="1" ht="14.4" x14ac:dyDescent="0.35">
      <c r="A28" s="157"/>
      <c r="B28" s="158"/>
      <c r="C28" s="158"/>
      <c r="D28" s="159"/>
      <c r="E28" s="160"/>
      <c r="F28" s="161"/>
      <c r="G28" s="162"/>
      <c r="H28" s="113"/>
      <c r="I28" s="163"/>
      <c r="J28" s="163"/>
      <c r="K28" s="161"/>
      <c r="L28" s="162"/>
      <c r="M28" s="113"/>
    </row>
    <row r="29" spans="1:15" s="48" customFormat="1" ht="15" x14ac:dyDescent="0.35">
      <c r="A29" s="200" t="s">
        <v>249</v>
      </c>
      <c r="B29" s="200"/>
      <c r="C29" s="200"/>
      <c r="D29" s="200"/>
      <c r="E29" s="200"/>
      <c r="F29" s="164"/>
      <c r="G29" s="165"/>
      <c r="H29" s="167">
        <f>H22+H24+H26</f>
        <v>251423.41399999999</v>
      </c>
      <c r="I29" s="166"/>
      <c r="J29" s="166"/>
      <c r="K29" s="164"/>
      <c r="L29" s="165"/>
      <c r="M29" s="167">
        <f>M22+M24+M26</f>
        <v>209447.41399999999</v>
      </c>
    </row>
  </sheetData>
  <mergeCells count="16">
    <mergeCell ref="N26:N27"/>
    <mergeCell ref="A29:E29"/>
    <mergeCell ref="A1:G1"/>
    <mergeCell ref="B2:C2"/>
    <mergeCell ref="E2:G2"/>
    <mergeCell ref="B3:C3"/>
    <mergeCell ref="E3:G3"/>
    <mergeCell ref="B4:C4"/>
    <mergeCell ref="E4:G4"/>
    <mergeCell ref="B5:C5"/>
    <mergeCell ref="E5:G5"/>
    <mergeCell ref="B8:C8"/>
    <mergeCell ref="B17:B20"/>
    <mergeCell ref="A24:B24"/>
    <mergeCell ref="F7:H7"/>
    <mergeCell ref="K7:M7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opLeftCell="A5" zoomScale="80" zoomScaleNormal="80" workbookViewId="0">
      <selection activeCell="J7" sqref="J7:L7"/>
    </sheetView>
  </sheetViews>
  <sheetFormatPr defaultColWidth="8.88671875" defaultRowHeight="15.6" x14ac:dyDescent="0.35"/>
  <cols>
    <col min="1" max="1" width="17.6640625" style="81" customWidth="1"/>
    <col min="2" max="2" width="22.88671875" customWidth="1"/>
    <col min="3" max="3" width="48.88671875" customWidth="1"/>
    <col min="4" max="4" width="13.77734375" style="29" customWidth="1"/>
    <col min="5" max="5" width="12.6640625" style="29" bestFit="1" customWidth="1"/>
    <col min="6" max="7" width="7.44140625" style="98" bestFit="1" customWidth="1"/>
    <col min="8" max="8" width="20.44140625" style="29" customWidth="1"/>
    <col min="9" max="9" width="20.44140625" style="5" customWidth="1"/>
    <col min="10" max="11" width="7.44140625" style="98" bestFit="1" customWidth="1"/>
    <col min="12" max="12" width="20.44140625" style="29" customWidth="1"/>
  </cols>
  <sheetData>
    <row r="1" spans="1:12" s="48" customFormat="1" ht="53.25" customHeight="1" x14ac:dyDescent="0.35">
      <c r="A1" s="201" t="s">
        <v>234</v>
      </c>
      <c r="B1" s="201"/>
      <c r="C1" s="201"/>
      <c r="D1" s="201"/>
      <c r="E1" s="201"/>
      <c r="F1" s="201"/>
      <c r="G1" s="201"/>
      <c r="I1" s="129"/>
    </row>
    <row r="2" spans="1:12" s="48" customFormat="1" ht="25.05" customHeight="1" x14ac:dyDescent="0.35">
      <c r="A2" s="130" t="s">
        <v>235</v>
      </c>
      <c r="B2" s="196" t="s">
        <v>264</v>
      </c>
      <c r="C2" s="202"/>
      <c r="D2" s="131" t="s">
        <v>236</v>
      </c>
      <c r="E2" s="203" t="s">
        <v>246</v>
      </c>
      <c r="F2" s="204"/>
      <c r="G2" s="204"/>
      <c r="I2" s="129"/>
    </row>
    <row r="3" spans="1:12" s="48" customFormat="1" ht="25.05" customHeight="1" x14ac:dyDescent="0.35">
      <c r="A3" s="130" t="s">
        <v>243</v>
      </c>
      <c r="B3" s="194" t="s">
        <v>321</v>
      </c>
      <c r="C3" s="195"/>
      <c r="D3" s="131" t="s">
        <v>237</v>
      </c>
      <c r="E3" s="205" t="s">
        <v>244</v>
      </c>
      <c r="F3" s="205"/>
      <c r="G3" s="205"/>
      <c r="I3" s="129"/>
    </row>
    <row r="4" spans="1:12" s="48" customFormat="1" ht="25.05" customHeight="1" x14ac:dyDescent="0.35">
      <c r="A4" s="130" t="s">
        <v>238</v>
      </c>
      <c r="B4" s="194" t="s">
        <v>239</v>
      </c>
      <c r="C4" s="195"/>
      <c r="D4" s="131" t="s">
        <v>240</v>
      </c>
      <c r="E4" s="205"/>
      <c r="F4" s="205"/>
      <c r="G4" s="205"/>
      <c r="I4" s="129"/>
    </row>
    <row r="5" spans="1:12" s="48" customFormat="1" ht="25.05" customHeight="1" x14ac:dyDescent="0.35">
      <c r="A5" s="130" t="s">
        <v>241</v>
      </c>
      <c r="B5" s="194" t="s">
        <v>245</v>
      </c>
      <c r="C5" s="195"/>
      <c r="D5" s="131" t="s">
        <v>242</v>
      </c>
      <c r="E5" s="205"/>
      <c r="F5" s="205"/>
      <c r="G5" s="205"/>
      <c r="I5" s="129"/>
    </row>
    <row r="6" spans="1:12" s="48" customFormat="1" ht="14.4" customHeight="1" x14ac:dyDescent="0.35">
      <c r="A6" s="130"/>
      <c r="B6" s="132"/>
      <c r="C6" s="133"/>
      <c r="D6" s="131"/>
      <c r="E6" s="134"/>
      <c r="F6" s="134"/>
      <c r="G6" s="134"/>
      <c r="I6" s="129"/>
      <c r="J6" s="192"/>
      <c r="K6" s="192"/>
    </row>
    <row r="7" spans="1:12" s="48" customFormat="1" ht="29.4" customHeight="1" thickBot="1" x14ac:dyDescent="0.4">
      <c r="A7" s="130"/>
      <c r="B7" s="223"/>
      <c r="C7" s="224"/>
      <c r="D7" s="131"/>
      <c r="E7" s="225"/>
      <c r="F7" s="221" t="s">
        <v>328</v>
      </c>
      <c r="G7" s="221"/>
      <c r="H7" s="221"/>
      <c r="I7" s="129"/>
      <c r="J7" s="222" t="s">
        <v>329</v>
      </c>
      <c r="K7" s="222"/>
      <c r="L7" s="222"/>
    </row>
    <row r="8" spans="1:12" s="2" customFormat="1" ht="28.95" customHeight="1" thickBot="1" x14ac:dyDescent="0.4">
      <c r="A8" s="123" t="s">
        <v>225</v>
      </c>
      <c r="B8" s="206" t="s">
        <v>226</v>
      </c>
      <c r="C8" s="207"/>
      <c r="D8" s="124" t="s">
        <v>227</v>
      </c>
      <c r="E8" s="125" t="s">
        <v>228</v>
      </c>
      <c r="F8" s="126" t="s">
        <v>229</v>
      </c>
      <c r="G8" s="128" t="s">
        <v>232</v>
      </c>
      <c r="H8" s="125" t="s">
        <v>230</v>
      </c>
      <c r="I8" s="127" t="s">
        <v>231</v>
      </c>
      <c r="J8" s="126" t="s">
        <v>229</v>
      </c>
      <c r="K8" s="128" t="s">
        <v>232</v>
      </c>
      <c r="L8" s="125" t="s">
        <v>230</v>
      </c>
    </row>
    <row r="9" spans="1:12" s="2" customFormat="1" ht="18" x14ac:dyDescent="0.25">
      <c r="A9" s="90">
        <v>1</v>
      </c>
      <c r="B9" s="30" t="s">
        <v>58</v>
      </c>
      <c r="C9" s="31"/>
      <c r="D9" s="23"/>
      <c r="E9" s="23"/>
      <c r="F9" s="95"/>
      <c r="G9" s="95"/>
      <c r="H9" s="23"/>
      <c r="I9" s="31"/>
      <c r="J9" s="95"/>
      <c r="K9" s="95"/>
      <c r="L9" s="23"/>
    </row>
    <row r="10" spans="1:12" s="2" customFormat="1" ht="30" x14ac:dyDescent="0.25">
      <c r="A10" s="212" t="s">
        <v>75</v>
      </c>
      <c r="B10" s="208" t="s">
        <v>277</v>
      </c>
      <c r="C10" s="33" t="s">
        <v>278</v>
      </c>
      <c r="D10" s="24" t="s">
        <v>218</v>
      </c>
      <c r="E10" s="25">
        <v>250000</v>
      </c>
      <c r="F10" s="96">
        <v>1</v>
      </c>
      <c r="G10" s="96">
        <v>3</v>
      </c>
      <c r="H10" s="26">
        <f>F10*G10*E10</f>
        <v>750000</v>
      </c>
      <c r="I10" s="7"/>
      <c r="J10" s="96">
        <v>1</v>
      </c>
      <c r="K10" s="96">
        <v>3</v>
      </c>
      <c r="L10" s="26">
        <f>E10*J10*K10</f>
        <v>750000</v>
      </c>
    </row>
    <row r="11" spans="1:12" s="2" customFormat="1" ht="15" x14ac:dyDescent="0.25">
      <c r="A11" s="213"/>
      <c r="B11" s="210"/>
      <c r="C11" s="33" t="s">
        <v>276</v>
      </c>
      <c r="D11" s="24" t="s">
        <v>218</v>
      </c>
      <c r="E11" s="25">
        <v>20000</v>
      </c>
      <c r="F11" s="96">
        <v>1</v>
      </c>
      <c r="G11" s="96">
        <v>3</v>
      </c>
      <c r="H11" s="26">
        <f>F11*G11*E11</f>
        <v>60000</v>
      </c>
      <c r="I11" s="7"/>
      <c r="J11" s="96">
        <v>1</v>
      </c>
      <c r="K11" s="96">
        <v>3</v>
      </c>
      <c r="L11" s="26">
        <f>E11*J11*K11</f>
        <v>60000</v>
      </c>
    </row>
    <row r="12" spans="1:12" ht="17.399999999999999" x14ac:dyDescent="0.4">
      <c r="A12" s="100"/>
      <c r="B12" s="21"/>
      <c r="C12" s="21"/>
      <c r="D12" s="27"/>
      <c r="E12" s="27"/>
      <c r="F12" s="97" t="s">
        <v>250</v>
      </c>
      <c r="G12" s="97"/>
      <c r="H12" s="28">
        <f>SUM(H10:H11)</f>
        <v>810000</v>
      </c>
      <c r="I12" s="1"/>
      <c r="J12" s="97" t="s">
        <v>250</v>
      </c>
      <c r="K12" s="97"/>
      <c r="L12" s="28">
        <f>SUM(L10:L11)</f>
        <v>810000</v>
      </c>
    </row>
    <row r="13" spans="1:12" s="48" customFormat="1" x14ac:dyDescent="0.35">
      <c r="A13" s="148" t="s">
        <v>256</v>
      </c>
      <c r="B13" s="148"/>
      <c r="C13" s="149"/>
      <c r="D13" s="150"/>
      <c r="E13" s="149"/>
      <c r="F13" s="168">
        <v>0.06</v>
      </c>
      <c r="G13" s="149"/>
      <c r="H13" s="188">
        <f>H12*F13</f>
        <v>48600</v>
      </c>
      <c r="I13" s="152"/>
      <c r="J13" s="168">
        <v>0.06</v>
      </c>
      <c r="K13" s="149"/>
      <c r="L13" s="188">
        <f>L12*J13</f>
        <v>48600</v>
      </c>
    </row>
    <row r="14" spans="1:12" s="48" customFormat="1" x14ac:dyDescent="0.35">
      <c r="A14" s="211" t="s">
        <v>257</v>
      </c>
      <c r="B14" s="211"/>
      <c r="C14" s="149"/>
      <c r="D14" s="150"/>
      <c r="E14" s="149"/>
      <c r="F14" s="168">
        <v>0.06</v>
      </c>
      <c r="G14" s="149"/>
      <c r="H14" s="188">
        <f>SUM(H12:H13)*F14</f>
        <v>51516</v>
      </c>
      <c r="I14" s="152"/>
      <c r="J14" s="168">
        <v>0.06</v>
      </c>
      <c r="K14" s="149"/>
      <c r="L14" s="188">
        <f>SUM(L12:L13)*J14</f>
        <v>51516</v>
      </c>
    </row>
    <row r="15" spans="1:12" s="48" customFormat="1" ht="14.4" x14ac:dyDescent="0.35">
      <c r="A15" s="170"/>
      <c r="B15" s="170"/>
      <c r="C15" s="149"/>
      <c r="D15" s="150"/>
      <c r="E15" s="149"/>
      <c r="F15" s="171" t="s">
        <v>266</v>
      </c>
      <c r="G15" s="149"/>
      <c r="H15" s="188">
        <f>SUM(H12:H14)</f>
        <v>910116</v>
      </c>
      <c r="I15" s="152"/>
      <c r="J15" s="171" t="s">
        <v>266</v>
      </c>
      <c r="K15" s="149"/>
      <c r="L15" s="188">
        <f>SUM(L12:L14)</f>
        <v>910116</v>
      </c>
    </row>
    <row r="16" spans="1:12" s="48" customFormat="1" x14ac:dyDescent="0.35">
      <c r="A16" s="142" t="s">
        <v>258</v>
      </c>
      <c r="B16" s="143"/>
      <c r="C16" s="143"/>
      <c r="D16" s="144"/>
      <c r="E16" s="145"/>
      <c r="F16" s="144"/>
      <c r="G16" s="143"/>
      <c r="H16" s="151">
        <f>H15*0.1</f>
        <v>91011.6</v>
      </c>
      <c r="I16" s="152"/>
      <c r="J16" s="144"/>
      <c r="K16" s="143"/>
      <c r="L16" s="151">
        <f>L15*0.1</f>
        <v>91011.6</v>
      </c>
    </row>
    <row r="17" spans="1:12" s="48" customFormat="1" x14ac:dyDescent="0.35">
      <c r="A17" s="142" t="s">
        <v>259</v>
      </c>
      <c r="B17" s="147"/>
      <c r="C17" s="147"/>
      <c r="D17" s="144"/>
      <c r="E17" s="145"/>
      <c r="F17" s="144"/>
      <c r="G17" s="154"/>
      <c r="H17" s="151"/>
      <c r="I17" s="155"/>
      <c r="J17" s="144"/>
      <c r="K17" s="154"/>
      <c r="L17" s="151"/>
    </row>
    <row r="19" spans="1:12" s="48" customFormat="1" ht="15" x14ac:dyDescent="0.35">
      <c r="A19" s="200" t="s">
        <v>249</v>
      </c>
      <c r="B19" s="200"/>
      <c r="C19" s="200"/>
      <c r="D19" s="200"/>
      <c r="E19" s="200"/>
      <c r="F19" s="164"/>
      <c r="G19" s="165"/>
      <c r="H19" s="167">
        <f>SUM(H15:H18)</f>
        <v>1001127.6</v>
      </c>
      <c r="I19" s="166"/>
      <c r="J19" s="164"/>
      <c r="K19" s="165"/>
      <c r="L19" s="167">
        <f>SUM(L15:L18)</f>
        <v>1001127.6</v>
      </c>
    </row>
  </sheetData>
  <mergeCells count="16">
    <mergeCell ref="J7:L7"/>
    <mergeCell ref="A14:B14"/>
    <mergeCell ref="A19:E19"/>
    <mergeCell ref="A1:G1"/>
    <mergeCell ref="B2:C2"/>
    <mergeCell ref="E2:G2"/>
    <mergeCell ref="B8:C8"/>
    <mergeCell ref="A10:A11"/>
    <mergeCell ref="B10:B11"/>
    <mergeCell ref="B3:C3"/>
    <mergeCell ref="E3:G3"/>
    <mergeCell ref="B4:C4"/>
    <mergeCell ref="E4:G4"/>
    <mergeCell ref="B5:C5"/>
    <mergeCell ref="E5:G5"/>
    <mergeCell ref="F7:H7"/>
  </mergeCells>
  <phoneticPr fontId="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topLeftCell="A67" zoomScale="70" zoomScaleNormal="70" workbookViewId="0">
      <selection activeCell="M74" sqref="M74"/>
    </sheetView>
  </sheetViews>
  <sheetFormatPr defaultRowHeight="15.6" x14ac:dyDescent="0.35"/>
  <cols>
    <col min="1" max="1" width="8.88671875" style="186"/>
    <col min="2" max="2" width="29.21875" customWidth="1"/>
    <col min="3" max="3" width="60.44140625" customWidth="1"/>
    <col min="4" max="4" width="8" bestFit="1" customWidth="1"/>
    <col min="5" max="5" width="15.33203125" style="59" customWidth="1"/>
    <col min="6" max="6" width="7.88671875" style="81" bestFit="1" customWidth="1"/>
    <col min="7" max="7" width="5.77734375" style="81" bestFit="1" customWidth="1"/>
    <col min="8" max="8" width="21.88671875" style="59" customWidth="1"/>
    <col min="9" max="9" width="9.109375" style="5" customWidth="1"/>
    <col min="10" max="10" width="12" customWidth="1"/>
    <col min="11" max="11" width="7.88671875" style="81" bestFit="1" customWidth="1"/>
    <col min="12" max="12" width="5.77734375" style="81" bestFit="1" customWidth="1"/>
    <col min="13" max="13" width="21.88671875" style="59" customWidth="1"/>
  </cols>
  <sheetData>
    <row r="1" spans="1:13" s="48" customFormat="1" ht="53.25" customHeight="1" x14ac:dyDescent="0.35">
      <c r="A1" s="201" t="s">
        <v>234</v>
      </c>
      <c r="B1" s="201"/>
      <c r="C1" s="201"/>
      <c r="D1" s="201"/>
      <c r="E1" s="201"/>
      <c r="F1" s="201"/>
      <c r="G1" s="201"/>
      <c r="I1" s="129"/>
      <c r="J1" s="129"/>
    </row>
    <row r="2" spans="1:13" s="48" customFormat="1" ht="25.05" customHeight="1" x14ac:dyDescent="0.35">
      <c r="A2" s="181" t="s">
        <v>235</v>
      </c>
      <c r="B2" s="196" t="s">
        <v>326</v>
      </c>
      <c r="C2" s="202"/>
      <c r="D2" s="131" t="s">
        <v>236</v>
      </c>
      <c r="E2" s="203" t="s">
        <v>246</v>
      </c>
      <c r="F2" s="204"/>
      <c r="G2" s="204"/>
      <c r="I2" s="129"/>
      <c r="J2" s="129"/>
    </row>
    <row r="3" spans="1:13" s="48" customFormat="1" ht="25.05" customHeight="1" x14ac:dyDescent="0.35">
      <c r="A3" s="181" t="s">
        <v>243</v>
      </c>
      <c r="B3" s="194" t="s">
        <v>321</v>
      </c>
      <c r="C3" s="195"/>
      <c r="D3" s="131" t="s">
        <v>237</v>
      </c>
      <c r="E3" s="205" t="s">
        <v>244</v>
      </c>
      <c r="F3" s="205"/>
      <c r="G3" s="205"/>
      <c r="I3" s="129"/>
      <c r="J3" s="129"/>
    </row>
    <row r="4" spans="1:13" s="48" customFormat="1" ht="25.05" customHeight="1" x14ac:dyDescent="0.35">
      <c r="A4" s="181" t="s">
        <v>238</v>
      </c>
      <c r="B4" s="194" t="s">
        <v>239</v>
      </c>
      <c r="C4" s="195"/>
      <c r="D4" s="131" t="s">
        <v>240</v>
      </c>
      <c r="E4" s="205"/>
      <c r="F4" s="205"/>
      <c r="G4" s="205"/>
      <c r="I4" s="129"/>
      <c r="J4" s="129"/>
    </row>
    <row r="5" spans="1:13" s="48" customFormat="1" ht="25.05" customHeight="1" x14ac:dyDescent="0.35">
      <c r="A5" s="181" t="s">
        <v>241</v>
      </c>
      <c r="B5" s="194" t="s">
        <v>245</v>
      </c>
      <c r="C5" s="195"/>
      <c r="D5" s="131" t="s">
        <v>242</v>
      </c>
      <c r="E5" s="205"/>
      <c r="F5" s="205"/>
      <c r="G5" s="205"/>
      <c r="I5" s="129"/>
      <c r="J5" s="129"/>
    </row>
    <row r="6" spans="1:13" s="48" customFormat="1" ht="14.4" x14ac:dyDescent="0.35">
      <c r="A6" s="182"/>
      <c r="B6" s="135"/>
      <c r="D6" s="136"/>
      <c r="E6" s="137"/>
      <c r="F6" s="138"/>
      <c r="G6" s="137"/>
      <c r="I6" s="129"/>
      <c r="J6" s="129"/>
      <c r="K6" s="138"/>
      <c r="L6" s="137"/>
    </row>
    <row r="7" spans="1:13" s="48" customFormat="1" ht="29.4" customHeight="1" thickBot="1" x14ac:dyDescent="0.4">
      <c r="A7" s="182"/>
      <c r="B7" s="135"/>
      <c r="D7" s="136"/>
      <c r="E7" s="137"/>
      <c r="F7" s="221" t="s">
        <v>328</v>
      </c>
      <c r="G7" s="221"/>
      <c r="H7" s="221"/>
      <c r="I7" s="129"/>
      <c r="J7" s="129"/>
      <c r="K7" s="222" t="s">
        <v>329</v>
      </c>
      <c r="L7" s="222"/>
      <c r="M7" s="222"/>
    </row>
    <row r="8" spans="1:13" s="2" customFormat="1" ht="43.8" thickBot="1" x14ac:dyDescent="0.4">
      <c r="A8" s="175" t="s">
        <v>225</v>
      </c>
      <c r="B8" s="206" t="s">
        <v>226</v>
      </c>
      <c r="C8" s="207"/>
      <c r="D8" s="124" t="s">
        <v>227</v>
      </c>
      <c r="E8" s="125" t="s">
        <v>228</v>
      </c>
      <c r="F8" s="126" t="s">
        <v>229</v>
      </c>
      <c r="G8" s="128" t="s">
        <v>232</v>
      </c>
      <c r="H8" s="125" t="s">
        <v>230</v>
      </c>
      <c r="I8" s="127" t="s">
        <v>231</v>
      </c>
      <c r="J8" s="139" t="s">
        <v>233</v>
      </c>
      <c r="K8" s="126" t="s">
        <v>229</v>
      </c>
      <c r="L8" s="128" t="s">
        <v>232</v>
      </c>
      <c r="M8" s="125" t="s">
        <v>230</v>
      </c>
    </row>
    <row r="9" spans="1:13" s="2" customFormat="1" ht="18" x14ac:dyDescent="0.25">
      <c r="A9" s="176">
        <v>1</v>
      </c>
      <c r="B9" s="120" t="s">
        <v>323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1:13" s="41" customFormat="1" ht="15" x14ac:dyDescent="0.25">
      <c r="A10" s="177" t="s">
        <v>106</v>
      </c>
      <c r="B10" s="37" t="s">
        <v>279</v>
      </c>
      <c r="C10" s="38"/>
      <c r="D10" s="39" t="s">
        <v>10</v>
      </c>
      <c r="E10" s="52">
        <v>35</v>
      </c>
      <c r="F10" s="75">
        <v>15</v>
      </c>
      <c r="G10" s="76">
        <v>1</v>
      </c>
      <c r="H10" s="51">
        <f t="shared" ref="H10:H27" si="0">F10*G10*E10</f>
        <v>525</v>
      </c>
      <c r="I10" s="40"/>
      <c r="J10" s="112"/>
      <c r="K10" s="75">
        <v>15</v>
      </c>
      <c r="L10" s="76">
        <v>1</v>
      </c>
      <c r="M10" s="51">
        <f>E10*K10*L10</f>
        <v>525</v>
      </c>
    </row>
    <row r="11" spans="1:13" s="41" customFormat="1" ht="15" x14ac:dyDescent="0.25">
      <c r="A11" s="177" t="s">
        <v>76</v>
      </c>
      <c r="B11" s="37" t="s">
        <v>313</v>
      </c>
      <c r="C11" s="103" t="s">
        <v>303</v>
      </c>
      <c r="D11" s="103" t="s">
        <v>304</v>
      </c>
      <c r="E11" s="103">
        <v>500</v>
      </c>
      <c r="F11" s="75">
        <v>2</v>
      </c>
      <c r="G11" s="76">
        <v>1</v>
      </c>
      <c r="H11" s="51">
        <f t="shared" si="0"/>
        <v>1000</v>
      </c>
      <c r="I11" s="40"/>
      <c r="J11" s="112"/>
      <c r="K11" s="75">
        <v>2</v>
      </c>
      <c r="L11" s="76">
        <v>1</v>
      </c>
      <c r="M11" s="51">
        <f t="shared" ref="M11:M27" si="1">E11*K11*L11</f>
        <v>1000</v>
      </c>
    </row>
    <row r="12" spans="1:13" s="41" customFormat="1" ht="15" x14ac:dyDescent="0.25">
      <c r="A12" s="177" t="s">
        <v>14</v>
      </c>
      <c r="B12" s="4" t="s">
        <v>159</v>
      </c>
      <c r="C12" s="38" t="s">
        <v>160</v>
      </c>
      <c r="D12" s="71" t="s">
        <v>146</v>
      </c>
      <c r="E12" s="52">
        <v>150</v>
      </c>
      <c r="F12" s="75">
        <v>25</v>
      </c>
      <c r="G12" s="76">
        <v>1</v>
      </c>
      <c r="H12" s="51">
        <f t="shared" si="0"/>
        <v>3750</v>
      </c>
      <c r="I12" s="40"/>
      <c r="J12" s="112"/>
      <c r="K12" s="75">
        <v>25</v>
      </c>
      <c r="L12" s="76">
        <v>1</v>
      </c>
      <c r="M12" s="51">
        <f t="shared" si="1"/>
        <v>3750</v>
      </c>
    </row>
    <row r="13" spans="1:13" s="41" customFormat="1" ht="15" x14ac:dyDescent="0.25">
      <c r="A13" s="177" t="s">
        <v>19</v>
      </c>
      <c r="B13" s="4" t="s">
        <v>164</v>
      </c>
      <c r="C13" s="38" t="s">
        <v>173</v>
      </c>
      <c r="D13" s="74" t="s">
        <v>88</v>
      </c>
      <c r="E13" s="52">
        <v>150</v>
      </c>
      <c r="F13" s="75">
        <v>4</v>
      </c>
      <c r="G13" s="76">
        <v>1</v>
      </c>
      <c r="H13" s="51">
        <f t="shared" si="0"/>
        <v>600</v>
      </c>
      <c r="I13" s="40"/>
      <c r="J13" s="112"/>
      <c r="K13" s="75">
        <v>4</v>
      </c>
      <c r="L13" s="76">
        <v>1</v>
      </c>
      <c r="M13" s="51">
        <f t="shared" si="1"/>
        <v>600</v>
      </c>
    </row>
    <row r="14" spans="1:13" s="41" customFormat="1" ht="15" x14ac:dyDescent="0.25">
      <c r="A14" s="177" t="s">
        <v>177</v>
      </c>
      <c r="B14" s="33" t="s">
        <v>23</v>
      </c>
      <c r="C14" s="38" t="s">
        <v>172</v>
      </c>
      <c r="D14" s="39" t="s">
        <v>10</v>
      </c>
      <c r="E14" s="52">
        <v>600</v>
      </c>
      <c r="F14" s="75">
        <v>10</v>
      </c>
      <c r="G14" s="76">
        <v>2</v>
      </c>
      <c r="H14" s="51">
        <f t="shared" si="0"/>
        <v>12000</v>
      </c>
      <c r="I14" s="40"/>
      <c r="J14" s="112"/>
      <c r="K14" s="75">
        <v>10</v>
      </c>
      <c r="L14" s="76">
        <v>2</v>
      </c>
      <c r="M14" s="51">
        <f t="shared" si="1"/>
        <v>12000</v>
      </c>
    </row>
    <row r="15" spans="1:13" s="2" customFormat="1" ht="15" x14ac:dyDescent="0.25">
      <c r="A15" s="177" t="s">
        <v>178</v>
      </c>
      <c r="B15" s="4" t="s">
        <v>167</v>
      </c>
      <c r="C15" s="16" t="s">
        <v>166</v>
      </c>
      <c r="D15" s="3" t="s">
        <v>71</v>
      </c>
      <c r="E15" s="50">
        <v>100</v>
      </c>
      <c r="F15" s="76">
        <v>6</v>
      </c>
      <c r="G15" s="76">
        <v>5</v>
      </c>
      <c r="H15" s="51">
        <f t="shared" si="0"/>
        <v>3000</v>
      </c>
      <c r="I15" s="8"/>
      <c r="J15" s="15"/>
      <c r="K15" s="76">
        <v>6</v>
      </c>
      <c r="L15" s="76">
        <v>5</v>
      </c>
      <c r="M15" s="51">
        <f t="shared" si="1"/>
        <v>3000</v>
      </c>
    </row>
    <row r="16" spans="1:13" s="2" customFormat="1" ht="15" x14ac:dyDescent="0.25">
      <c r="A16" s="177" t="s">
        <v>157</v>
      </c>
      <c r="B16" s="4" t="s">
        <v>168</v>
      </c>
      <c r="C16" s="16" t="s">
        <v>169</v>
      </c>
      <c r="D16" s="3" t="s">
        <v>71</v>
      </c>
      <c r="E16" s="50">
        <v>150</v>
      </c>
      <c r="F16" s="76">
        <v>10</v>
      </c>
      <c r="G16" s="76">
        <v>5</v>
      </c>
      <c r="H16" s="51">
        <f t="shared" si="0"/>
        <v>7500</v>
      </c>
      <c r="I16" s="8"/>
      <c r="J16" s="15"/>
      <c r="K16" s="76">
        <v>10</v>
      </c>
      <c r="L16" s="76">
        <v>5</v>
      </c>
      <c r="M16" s="51">
        <f t="shared" si="1"/>
        <v>7500</v>
      </c>
    </row>
    <row r="17" spans="1:13" s="2" customFormat="1" ht="15" x14ac:dyDescent="0.25">
      <c r="A17" s="177" t="s">
        <v>161</v>
      </c>
      <c r="B17" s="180" t="s">
        <v>314</v>
      </c>
      <c r="C17" s="103" t="s">
        <v>315</v>
      </c>
      <c r="D17" s="103" t="s">
        <v>320</v>
      </c>
      <c r="E17" s="103">
        <v>200</v>
      </c>
      <c r="F17" s="76">
        <v>10</v>
      </c>
      <c r="G17" s="76">
        <v>2</v>
      </c>
      <c r="H17" s="51">
        <f t="shared" ref="H17" si="2">F17*G17*E17</f>
        <v>4000</v>
      </c>
      <c r="I17" s="8"/>
      <c r="J17" s="15"/>
      <c r="K17" s="76">
        <v>10</v>
      </c>
      <c r="L17" s="76">
        <v>2</v>
      </c>
      <c r="M17" s="51">
        <f t="shared" si="1"/>
        <v>4000</v>
      </c>
    </row>
    <row r="18" spans="1:13" s="2" customFormat="1" ht="15" x14ac:dyDescent="0.25">
      <c r="A18" s="177" t="s">
        <v>316</v>
      </c>
      <c r="B18" s="4" t="s">
        <v>174</v>
      </c>
      <c r="C18" s="16" t="s">
        <v>175</v>
      </c>
      <c r="D18" s="3" t="s">
        <v>176</v>
      </c>
      <c r="E18" s="50">
        <v>2500</v>
      </c>
      <c r="F18" s="76">
        <v>1</v>
      </c>
      <c r="G18" s="76">
        <v>1</v>
      </c>
      <c r="H18" s="51">
        <f t="shared" si="0"/>
        <v>2500</v>
      </c>
      <c r="I18" s="8"/>
      <c r="J18" s="15"/>
      <c r="K18" s="76">
        <v>1</v>
      </c>
      <c r="L18" s="76">
        <v>1</v>
      </c>
      <c r="M18" s="51">
        <f t="shared" si="1"/>
        <v>2500</v>
      </c>
    </row>
    <row r="19" spans="1:13" s="2" customFormat="1" ht="15" x14ac:dyDescent="0.25">
      <c r="A19" s="215" t="s">
        <v>317</v>
      </c>
      <c r="B19" s="214" t="s">
        <v>273</v>
      </c>
      <c r="C19" s="4" t="s">
        <v>112</v>
      </c>
      <c r="D19" s="3" t="s">
        <v>113</v>
      </c>
      <c r="E19" s="50">
        <v>2000</v>
      </c>
      <c r="F19" s="76">
        <v>1</v>
      </c>
      <c r="G19" s="76">
        <v>1</v>
      </c>
      <c r="H19" s="51">
        <f t="shared" si="0"/>
        <v>2000</v>
      </c>
      <c r="I19" s="8"/>
      <c r="J19" s="50">
        <v>2000</v>
      </c>
      <c r="K19" s="76">
        <v>1</v>
      </c>
      <c r="L19" s="76">
        <v>1</v>
      </c>
      <c r="M19" s="51">
        <f t="shared" si="1"/>
        <v>2000</v>
      </c>
    </row>
    <row r="20" spans="1:13" s="2" customFormat="1" ht="30" x14ac:dyDescent="0.25">
      <c r="A20" s="216"/>
      <c r="B20" s="214"/>
      <c r="C20" s="70" t="s">
        <v>319</v>
      </c>
      <c r="D20" s="3" t="s">
        <v>122</v>
      </c>
      <c r="E20" s="68">
        <v>800</v>
      </c>
      <c r="F20" s="76">
        <v>10</v>
      </c>
      <c r="G20" s="76">
        <v>1</v>
      </c>
      <c r="H20" s="51">
        <f t="shared" si="0"/>
        <v>8000</v>
      </c>
      <c r="I20" s="8"/>
      <c r="J20" s="15"/>
      <c r="K20" s="76">
        <v>10</v>
      </c>
      <c r="L20" s="76">
        <v>1</v>
      </c>
      <c r="M20" s="51">
        <f t="shared" si="1"/>
        <v>8000</v>
      </c>
    </row>
    <row r="21" spans="1:13" s="2" customFormat="1" ht="15" x14ac:dyDescent="0.25">
      <c r="A21" s="216"/>
      <c r="B21" s="214"/>
      <c r="C21" s="70" t="s">
        <v>118</v>
      </c>
      <c r="D21" s="3" t="s">
        <v>123</v>
      </c>
      <c r="E21" s="68">
        <v>300</v>
      </c>
      <c r="F21" s="76">
        <v>60</v>
      </c>
      <c r="G21" s="76">
        <v>1</v>
      </c>
      <c r="H21" s="51">
        <f t="shared" si="0"/>
        <v>18000</v>
      </c>
      <c r="I21" s="8"/>
      <c r="J21" s="15">
        <v>320</v>
      </c>
      <c r="K21" s="76">
        <v>60</v>
      </c>
      <c r="L21" s="76">
        <v>1</v>
      </c>
      <c r="M21" s="51">
        <f t="shared" si="1"/>
        <v>18000</v>
      </c>
    </row>
    <row r="22" spans="1:13" s="2" customFormat="1" ht="15" x14ac:dyDescent="0.25">
      <c r="A22" s="216"/>
      <c r="B22" s="214"/>
      <c r="C22" s="70" t="s">
        <v>247</v>
      </c>
      <c r="D22" s="3" t="s">
        <v>124</v>
      </c>
      <c r="E22" s="68">
        <v>1000</v>
      </c>
      <c r="F22" s="76">
        <v>5</v>
      </c>
      <c r="G22" s="76">
        <v>1</v>
      </c>
      <c r="H22" s="51">
        <f t="shared" si="0"/>
        <v>5000</v>
      </c>
      <c r="I22" s="8"/>
      <c r="J22" s="15"/>
      <c r="K22" s="76">
        <v>5</v>
      </c>
      <c r="L22" s="76">
        <v>1</v>
      </c>
      <c r="M22" s="51">
        <f t="shared" si="1"/>
        <v>5000</v>
      </c>
    </row>
    <row r="23" spans="1:13" s="2" customFormat="1" ht="15" x14ac:dyDescent="0.25">
      <c r="A23" s="216"/>
      <c r="B23" s="214"/>
      <c r="C23" s="70" t="s">
        <v>120</v>
      </c>
      <c r="D23" s="3" t="s">
        <v>122</v>
      </c>
      <c r="E23" s="68">
        <v>1650</v>
      </c>
      <c r="F23" s="76">
        <v>1</v>
      </c>
      <c r="G23" s="76">
        <v>1</v>
      </c>
      <c r="H23" s="51">
        <f t="shared" si="0"/>
        <v>1650</v>
      </c>
      <c r="I23" s="8"/>
      <c r="J23" s="15"/>
      <c r="K23" s="76">
        <v>1</v>
      </c>
      <c r="L23" s="76">
        <v>1</v>
      </c>
      <c r="M23" s="51">
        <f t="shared" si="1"/>
        <v>1650</v>
      </c>
    </row>
    <row r="24" spans="1:13" s="2" customFormat="1" ht="15" x14ac:dyDescent="0.25">
      <c r="A24" s="217"/>
      <c r="B24" s="214"/>
      <c r="C24" s="70" t="s">
        <v>121</v>
      </c>
      <c r="D24" s="3" t="s">
        <v>125</v>
      </c>
      <c r="E24" s="68">
        <v>1500</v>
      </c>
      <c r="F24" s="76">
        <v>1</v>
      </c>
      <c r="G24" s="76">
        <v>1</v>
      </c>
      <c r="H24" s="51">
        <f t="shared" si="0"/>
        <v>1500</v>
      </c>
      <c r="I24" s="8"/>
      <c r="J24" s="15"/>
      <c r="K24" s="76">
        <v>1</v>
      </c>
      <c r="L24" s="76">
        <v>1</v>
      </c>
      <c r="M24" s="51">
        <f t="shared" si="1"/>
        <v>1500</v>
      </c>
    </row>
    <row r="25" spans="1:13" s="2" customFormat="1" ht="15" x14ac:dyDescent="0.25">
      <c r="A25" s="179" t="s">
        <v>318</v>
      </c>
      <c r="B25" s="87" t="s">
        <v>155</v>
      </c>
      <c r="C25" s="70"/>
      <c r="D25" s="3" t="s">
        <v>156</v>
      </c>
      <c r="E25" s="68">
        <v>5000</v>
      </c>
      <c r="F25" s="76">
        <v>1</v>
      </c>
      <c r="G25" s="76">
        <v>1</v>
      </c>
      <c r="H25" s="51">
        <f t="shared" si="0"/>
        <v>5000</v>
      </c>
      <c r="I25" s="8"/>
      <c r="J25" s="15"/>
      <c r="K25" s="76">
        <v>1</v>
      </c>
      <c r="L25" s="76">
        <v>1</v>
      </c>
      <c r="M25" s="51">
        <f t="shared" si="1"/>
        <v>5000</v>
      </c>
    </row>
    <row r="26" spans="1:13" s="41" customFormat="1" ht="15" x14ac:dyDescent="0.25">
      <c r="A26" s="179" t="s">
        <v>179</v>
      </c>
      <c r="B26" s="4" t="s">
        <v>136</v>
      </c>
      <c r="C26" s="42" t="s">
        <v>153</v>
      </c>
      <c r="D26" s="71" t="s">
        <v>151</v>
      </c>
      <c r="E26" s="52">
        <f>19000*1.3</f>
        <v>24700</v>
      </c>
      <c r="F26" s="75">
        <v>1</v>
      </c>
      <c r="G26" s="75">
        <v>1</v>
      </c>
      <c r="H26" s="53">
        <f t="shared" si="0"/>
        <v>24700</v>
      </c>
      <c r="I26" s="40"/>
      <c r="J26" s="112"/>
      <c r="K26" s="75">
        <v>1</v>
      </c>
      <c r="L26" s="75">
        <v>1</v>
      </c>
      <c r="M26" s="51">
        <f t="shared" si="1"/>
        <v>24700</v>
      </c>
    </row>
    <row r="27" spans="1:13" s="41" customFormat="1" ht="15" x14ac:dyDescent="0.25">
      <c r="A27" s="179" t="s">
        <v>281</v>
      </c>
      <c r="B27" s="4" t="s">
        <v>137</v>
      </c>
      <c r="C27" s="42" t="s">
        <v>153</v>
      </c>
      <c r="D27" s="71" t="s">
        <v>151</v>
      </c>
      <c r="E27" s="52">
        <f>39000*1.4</f>
        <v>54600</v>
      </c>
      <c r="F27" s="75">
        <v>1</v>
      </c>
      <c r="G27" s="75">
        <v>2</v>
      </c>
      <c r="H27" s="53">
        <f t="shared" si="0"/>
        <v>109200</v>
      </c>
      <c r="I27" s="40"/>
      <c r="J27" s="112"/>
      <c r="K27" s="75">
        <v>1</v>
      </c>
      <c r="L27" s="75">
        <v>2</v>
      </c>
      <c r="M27" s="51">
        <f t="shared" si="1"/>
        <v>109200</v>
      </c>
    </row>
    <row r="28" spans="1:13" s="2" customFormat="1" ht="17.399999999999999" x14ac:dyDescent="0.4">
      <c r="A28" s="177"/>
      <c r="B28" s="4"/>
      <c r="C28" s="16"/>
      <c r="D28" s="3"/>
      <c r="E28" s="97" t="s">
        <v>250</v>
      </c>
      <c r="F28" s="76"/>
      <c r="G28" s="76"/>
      <c r="H28" s="55">
        <f>SUM(H10:H27)</f>
        <v>209925</v>
      </c>
      <c r="I28" s="3"/>
      <c r="J28" s="15"/>
      <c r="K28" s="76"/>
      <c r="L28" s="76"/>
      <c r="M28" s="55">
        <f>SUM(M10:M27)</f>
        <v>209925</v>
      </c>
    </row>
    <row r="29" spans="1:13" s="2" customFormat="1" ht="18" customHeight="1" x14ac:dyDescent="0.25">
      <c r="A29" s="176">
        <v>2</v>
      </c>
      <c r="B29" s="218" t="s">
        <v>280</v>
      </c>
      <c r="C29" s="219"/>
      <c r="D29" s="122"/>
      <c r="E29" s="122"/>
      <c r="F29" s="122"/>
      <c r="G29" s="122"/>
      <c r="H29" s="122"/>
      <c r="I29" s="122"/>
      <c r="J29" s="169"/>
      <c r="K29" s="122"/>
      <c r="L29" s="122"/>
      <c r="M29" s="122"/>
    </row>
    <row r="30" spans="1:13" s="2" customFormat="1" ht="15" x14ac:dyDescent="0.25">
      <c r="A30" s="177" t="s">
        <v>20</v>
      </c>
      <c r="B30" s="33" t="s">
        <v>22</v>
      </c>
      <c r="C30" s="16" t="s">
        <v>24</v>
      </c>
      <c r="D30" s="3" t="s">
        <v>86</v>
      </c>
      <c r="E30" s="50">
        <v>2000</v>
      </c>
      <c r="F30" s="76">
        <v>1</v>
      </c>
      <c r="G30" s="76">
        <v>1</v>
      </c>
      <c r="H30" s="51">
        <f t="shared" ref="H30:H49" si="3">F30*G30*E30</f>
        <v>2000</v>
      </c>
      <c r="I30" s="8"/>
      <c r="J30" s="50">
        <v>2000</v>
      </c>
      <c r="K30" s="76">
        <v>1</v>
      </c>
      <c r="L30" s="76">
        <v>1</v>
      </c>
      <c r="M30" s="51">
        <f t="shared" ref="M30:M49" si="4">E30*K30*L30</f>
        <v>2000</v>
      </c>
    </row>
    <row r="31" spans="1:13" s="2" customFormat="1" ht="15" x14ac:dyDescent="0.25">
      <c r="A31" s="177" t="s">
        <v>21</v>
      </c>
      <c r="B31" s="4" t="s">
        <v>85</v>
      </c>
      <c r="C31" s="16" t="s">
        <v>87</v>
      </c>
      <c r="D31" s="3" t="s">
        <v>86</v>
      </c>
      <c r="E31" s="50">
        <v>2000</v>
      </c>
      <c r="F31" s="76">
        <v>1</v>
      </c>
      <c r="G31" s="76">
        <v>1</v>
      </c>
      <c r="H31" s="51">
        <f t="shared" si="3"/>
        <v>2000</v>
      </c>
      <c r="I31" s="8"/>
      <c r="J31" s="50">
        <v>2000</v>
      </c>
      <c r="K31" s="76">
        <v>1</v>
      </c>
      <c r="L31" s="76">
        <v>1</v>
      </c>
      <c r="M31" s="51">
        <f t="shared" si="4"/>
        <v>2000</v>
      </c>
    </row>
    <row r="32" spans="1:13" s="2" customFormat="1" ht="30" x14ac:dyDescent="0.25">
      <c r="A32" s="177" t="s">
        <v>79</v>
      </c>
      <c r="B32" s="4" t="s">
        <v>42</v>
      </c>
      <c r="C32" s="32" t="s">
        <v>102</v>
      </c>
      <c r="D32" s="3" t="s">
        <v>13</v>
      </c>
      <c r="E32" s="50">
        <v>300</v>
      </c>
      <c r="F32" s="76">
        <v>32</v>
      </c>
      <c r="G32" s="76">
        <v>1</v>
      </c>
      <c r="H32" s="51">
        <f>F32*G32*E32</f>
        <v>9600</v>
      </c>
      <c r="I32" s="8" t="s">
        <v>312</v>
      </c>
      <c r="J32" s="15"/>
      <c r="K32" s="76">
        <v>32</v>
      </c>
      <c r="L32" s="76">
        <v>1</v>
      </c>
      <c r="M32" s="51">
        <f t="shared" si="4"/>
        <v>9600</v>
      </c>
    </row>
    <row r="33" spans="1:13" s="48" customFormat="1" ht="28.8" x14ac:dyDescent="0.35">
      <c r="A33" s="177" t="s">
        <v>80</v>
      </c>
      <c r="B33" s="4" t="s">
        <v>90</v>
      </c>
      <c r="C33" s="49" t="s">
        <v>77</v>
      </c>
      <c r="D33" s="3" t="s">
        <v>88</v>
      </c>
      <c r="E33" s="50">
        <v>1400</v>
      </c>
      <c r="F33" s="76">
        <v>2</v>
      </c>
      <c r="G33" s="76">
        <v>1</v>
      </c>
      <c r="H33" s="51">
        <f t="shared" si="3"/>
        <v>2800</v>
      </c>
      <c r="I33" s="8"/>
      <c r="J33" s="113"/>
      <c r="K33" s="76">
        <v>2</v>
      </c>
      <c r="L33" s="76">
        <v>1</v>
      </c>
      <c r="M33" s="51">
        <f t="shared" si="4"/>
        <v>2800</v>
      </c>
    </row>
    <row r="34" spans="1:13" s="48" customFormat="1" ht="15" x14ac:dyDescent="0.35">
      <c r="A34" s="177" t="s">
        <v>296</v>
      </c>
      <c r="B34" s="4" t="s">
        <v>91</v>
      </c>
      <c r="C34" s="49" t="s">
        <v>78</v>
      </c>
      <c r="D34" s="3" t="s">
        <v>89</v>
      </c>
      <c r="E34" s="50">
        <v>2000</v>
      </c>
      <c r="F34" s="76">
        <v>2</v>
      </c>
      <c r="G34" s="76">
        <v>1</v>
      </c>
      <c r="H34" s="51">
        <f t="shared" si="3"/>
        <v>4000</v>
      </c>
      <c r="I34" s="8"/>
      <c r="J34" s="113"/>
      <c r="K34" s="76">
        <v>2</v>
      </c>
      <c r="L34" s="76">
        <v>1</v>
      </c>
      <c r="M34" s="51">
        <f t="shared" si="4"/>
        <v>4000</v>
      </c>
    </row>
    <row r="35" spans="1:13" s="45" customFormat="1" ht="17.399999999999999" x14ac:dyDescent="0.25">
      <c r="A35" s="177" t="s">
        <v>297</v>
      </c>
      <c r="B35" s="8" t="s">
        <v>187</v>
      </c>
      <c r="C35" s="43" t="s">
        <v>188</v>
      </c>
      <c r="D35" s="44" t="s">
        <v>171</v>
      </c>
      <c r="E35" s="58">
        <v>40</v>
      </c>
      <c r="F35" s="77">
        <v>30</v>
      </c>
      <c r="G35" s="77">
        <v>1</v>
      </c>
      <c r="H35" s="53">
        <f t="shared" si="3"/>
        <v>1200</v>
      </c>
      <c r="I35" s="40"/>
      <c r="J35" s="114"/>
      <c r="K35" s="77">
        <v>30</v>
      </c>
      <c r="L35" s="77">
        <v>1</v>
      </c>
      <c r="M35" s="51">
        <f t="shared" si="4"/>
        <v>1200</v>
      </c>
    </row>
    <row r="36" spans="1:13" s="45" customFormat="1" ht="17.399999999999999" x14ac:dyDescent="0.25">
      <c r="A36" s="177" t="s">
        <v>127</v>
      </c>
      <c r="B36" s="8" t="s">
        <v>307</v>
      </c>
      <c r="C36" s="43" t="s">
        <v>308</v>
      </c>
      <c r="D36" s="44" t="s">
        <v>309</v>
      </c>
      <c r="E36" s="58">
        <v>150</v>
      </c>
      <c r="F36" s="77">
        <v>2</v>
      </c>
      <c r="G36" s="77">
        <v>1</v>
      </c>
      <c r="H36" s="53">
        <f t="shared" si="3"/>
        <v>300</v>
      </c>
      <c r="I36" s="40"/>
      <c r="J36" s="114"/>
      <c r="K36" s="77">
        <v>2</v>
      </c>
      <c r="L36" s="77">
        <v>1</v>
      </c>
      <c r="M36" s="51">
        <f t="shared" si="4"/>
        <v>300</v>
      </c>
    </row>
    <row r="37" spans="1:13" s="41" customFormat="1" ht="15" x14ac:dyDescent="0.25">
      <c r="A37" s="177" t="s">
        <v>128</v>
      </c>
      <c r="B37" s="4" t="s">
        <v>17</v>
      </c>
      <c r="C37" s="42"/>
      <c r="D37" s="39" t="s">
        <v>11</v>
      </c>
      <c r="E37" s="52">
        <v>5</v>
      </c>
      <c r="F37" s="75">
        <v>1</v>
      </c>
      <c r="G37" s="75">
        <v>1</v>
      </c>
      <c r="H37" s="53">
        <f t="shared" si="3"/>
        <v>5</v>
      </c>
      <c r="I37" s="39"/>
      <c r="J37" s="112">
        <v>5</v>
      </c>
      <c r="K37" s="75">
        <v>1</v>
      </c>
      <c r="L37" s="75">
        <v>1</v>
      </c>
      <c r="M37" s="51">
        <f t="shared" si="4"/>
        <v>5</v>
      </c>
    </row>
    <row r="38" spans="1:13" s="41" customFormat="1" ht="15" x14ac:dyDescent="0.25">
      <c r="A38" s="177" t="s">
        <v>129</v>
      </c>
      <c r="B38" s="4" t="s">
        <v>201</v>
      </c>
      <c r="C38" s="42"/>
      <c r="D38" s="39" t="s">
        <v>18</v>
      </c>
      <c r="E38" s="52">
        <v>5</v>
      </c>
      <c r="F38" s="75">
        <v>20</v>
      </c>
      <c r="G38" s="75">
        <v>1</v>
      </c>
      <c r="H38" s="53">
        <f t="shared" si="3"/>
        <v>100</v>
      </c>
      <c r="I38" s="39"/>
      <c r="J38" s="112">
        <v>5</v>
      </c>
      <c r="K38" s="75">
        <v>20</v>
      </c>
      <c r="L38" s="75">
        <v>1</v>
      </c>
      <c r="M38" s="51">
        <f t="shared" si="4"/>
        <v>100</v>
      </c>
    </row>
    <row r="39" spans="1:13" s="41" customFormat="1" ht="15" x14ac:dyDescent="0.25">
      <c r="A39" s="177" t="s">
        <v>130</v>
      </c>
      <c r="B39" s="4" t="s">
        <v>144</v>
      </c>
      <c r="C39" s="42" t="s">
        <v>147</v>
      </c>
      <c r="D39" s="71" t="s">
        <v>146</v>
      </c>
      <c r="E39" s="52">
        <v>30</v>
      </c>
      <c r="F39" s="75">
        <v>1</v>
      </c>
      <c r="G39" s="75">
        <v>1</v>
      </c>
      <c r="H39" s="53">
        <f t="shared" si="3"/>
        <v>30</v>
      </c>
      <c r="I39" s="71"/>
      <c r="J39" s="112"/>
      <c r="K39" s="75">
        <v>1</v>
      </c>
      <c r="L39" s="75">
        <v>1</v>
      </c>
      <c r="M39" s="51">
        <f t="shared" si="4"/>
        <v>30</v>
      </c>
    </row>
    <row r="40" spans="1:13" s="41" customFormat="1" ht="15" x14ac:dyDescent="0.25">
      <c r="A40" s="177" t="s">
        <v>131</v>
      </c>
      <c r="B40" s="4" t="s">
        <v>162</v>
      </c>
      <c r="C40" s="42" t="s">
        <v>186</v>
      </c>
      <c r="D40" s="72" t="s">
        <v>185</v>
      </c>
      <c r="E40" s="52">
        <v>80</v>
      </c>
      <c r="F40" s="75">
        <v>1</v>
      </c>
      <c r="G40" s="75">
        <v>1</v>
      </c>
      <c r="H40" s="53">
        <f t="shared" si="3"/>
        <v>80</v>
      </c>
      <c r="I40" s="72"/>
      <c r="J40" s="112"/>
      <c r="K40" s="75">
        <v>1</v>
      </c>
      <c r="L40" s="75">
        <v>1</v>
      </c>
      <c r="M40" s="51">
        <f t="shared" si="4"/>
        <v>80</v>
      </c>
    </row>
    <row r="41" spans="1:13" s="41" customFormat="1" ht="15" x14ac:dyDescent="0.25">
      <c r="A41" s="177" t="s">
        <v>132</v>
      </c>
      <c r="B41" s="4" t="s">
        <v>282</v>
      </c>
      <c r="C41" s="42" t="s">
        <v>283</v>
      </c>
      <c r="D41" s="174" t="s">
        <v>284</v>
      </c>
      <c r="E41" s="52">
        <v>150</v>
      </c>
      <c r="F41" s="75">
        <v>24</v>
      </c>
      <c r="G41" s="75">
        <v>1</v>
      </c>
      <c r="H41" s="53">
        <f t="shared" si="3"/>
        <v>3600</v>
      </c>
      <c r="I41" s="174"/>
      <c r="J41" s="112"/>
      <c r="K41" s="75">
        <v>24</v>
      </c>
      <c r="L41" s="75">
        <v>1</v>
      </c>
      <c r="M41" s="51">
        <f t="shared" si="4"/>
        <v>3600</v>
      </c>
    </row>
    <row r="42" spans="1:13" s="41" customFormat="1" ht="15" x14ac:dyDescent="0.25">
      <c r="A42" s="177" t="s">
        <v>133</v>
      </c>
      <c r="B42" s="4" t="s">
        <v>163</v>
      </c>
      <c r="C42" s="42" t="s">
        <v>183</v>
      </c>
      <c r="D42" s="174" t="s">
        <v>184</v>
      </c>
      <c r="E42" s="52">
        <v>50</v>
      </c>
      <c r="F42" s="75">
        <v>24</v>
      </c>
      <c r="G42" s="75">
        <v>1</v>
      </c>
      <c r="H42" s="53">
        <f t="shared" si="3"/>
        <v>1200</v>
      </c>
      <c r="I42" s="174"/>
      <c r="J42" s="112"/>
      <c r="K42" s="75">
        <v>24</v>
      </c>
      <c r="L42" s="75">
        <v>1</v>
      </c>
      <c r="M42" s="51">
        <f t="shared" si="4"/>
        <v>1200</v>
      </c>
    </row>
    <row r="43" spans="1:13" s="41" customFormat="1" ht="15" x14ac:dyDescent="0.25">
      <c r="A43" s="177" t="s">
        <v>134</v>
      </c>
      <c r="B43" s="4" t="s">
        <v>285</v>
      </c>
      <c r="C43" s="42" t="s">
        <v>286</v>
      </c>
      <c r="D43" s="174" t="s">
        <v>184</v>
      </c>
      <c r="E43" s="52">
        <v>150</v>
      </c>
      <c r="F43" s="75">
        <v>24</v>
      </c>
      <c r="G43" s="75">
        <v>1</v>
      </c>
      <c r="H43" s="53">
        <f t="shared" si="3"/>
        <v>3600</v>
      </c>
      <c r="I43" s="174"/>
      <c r="J43" s="112"/>
      <c r="K43" s="75">
        <v>24</v>
      </c>
      <c r="L43" s="75">
        <v>1</v>
      </c>
      <c r="M43" s="51">
        <f t="shared" si="4"/>
        <v>3600</v>
      </c>
    </row>
    <row r="44" spans="1:13" s="41" customFormat="1" ht="30" x14ac:dyDescent="0.25">
      <c r="A44" s="177" t="s">
        <v>145</v>
      </c>
      <c r="B44" s="4" t="s">
        <v>198</v>
      </c>
      <c r="C44" s="42" t="s">
        <v>199</v>
      </c>
      <c r="D44" s="74" t="s">
        <v>200</v>
      </c>
      <c r="E44" s="52">
        <v>8000</v>
      </c>
      <c r="F44" s="75">
        <v>1</v>
      </c>
      <c r="G44" s="75">
        <v>1</v>
      </c>
      <c r="H44" s="53">
        <f t="shared" si="3"/>
        <v>8000</v>
      </c>
      <c r="I44" s="74"/>
      <c r="J44" s="112"/>
      <c r="K44" s="75">
        <v>1</v>
      </c>
      <c r="L44" s="75">
        <v>1</v>
      </c>
      <c r="M44" s="51">
        <f t="shared" si="4"/>
        <v>8000</v>
      </c>
    </row>
    <row r="45" spans="1:13" s="41" customFormat="1" ht="15" x14ac:dyDescent="0.25">
      <c r="A45" s="177" t="s">
        <v>189</v>
      </c>
      <c r="B45" s="4" t="s">
        <v>289</v>
      </c>
      <c r="C45" s="42" t="s">
        <v>290</v>
      </c>
      <c r="D45" s="174" t="s">
        <v>291</v>
      </c>
      <c r="E45" s="52">
        <v>300</v>
      </c>
      <c r="F45" s="75">
        <v>1</v>
      </c>
      <c r="G45" s="76">
        <v>1</v>
      </c>
      <c r="H45" s="53">
        <f t="shared" si="3"/>
        <v>300</v>
      </c>
      <c r="I45" s="174"/>
      <c r="J45" s="112"/>
      <c r="K45" s="75">
        <v>1</v>
      </c>
      <c r="L45" s="76">
        <v>1</v>
      </c>
      <c r="M45" s="51">
        <f t="shared" si="4"/>
        <v>300</v>
      </c>
    </row>
    <row r="46" spans="1:13" s="41" customFormat="1" ht="30" x14ac:dyDescent="0.25">
      <c r="A46" s="177" t="s">
        <v>190</v>
      </c>
      <c r="B46" s="4" t="s">
        <v>96</v>
      </c>
      <c r="C46" s="42" t="s">
        <v>97</v>
      </c>
      <c r="D46" s="47" t="s">
        <v>146</v>
      </c>
      <c r="E46" s="52">
        <v>140</v>
      </c>
      <c r="F46" s="75">
        <v>10</v>
      </c>
      <c r="G46" s="75">
        <v>1</v>
      </c>
      <c r="H46" s="53">
        <f t="shared" si="3"/>
        <v>1400</v>
      </c>
      <c r="I46" s="47"/>
      <c r="J46" s="52">
        <v>140</v>
      </c>
      <c r="K46" s="75">
        <v>10</v>
      </c>
      <c r="L46" s="75">
        <v>1</v>
      </c>
      <c r="M46" s="51">
        <f t="shared" si="4"/>
        <v>1400</v>
      </c>
    </row>
    <row r="47" spans="1:13" s="41" customFormat="1" ht="15" x14ac:dyDescent="0.25">
      <c r="A47" s="177" t="s">
        <v>191</v>
      </c>
      <c r="B47" s="4" t="s">
        <v>292</v>
      </c>
      <c r="C47" s="42" t="s">
        <v>293</v>
      </c>
      <c r="D47" s="174" t="s">
        <v>294</v>
      </c>
      <c r="E47" s="52">
        <v>80</v>
      </c>
      <c r="F47" s="75">
        <v>10</v>
      </c>
      <c r="G47" s="76">
        <v>1</v>
      </c>
      <c r="H47" s="53">
        <f t="shared" si="3"/>
        <v>800</v>
      </c>
      <c r="I47" s="174"/>
      <c r="J47" s="52"/>
      <c r="K47" s="75">
        <v>10</v>
      </c>
      <c r="L47" s="76">
        <v>1</v>
      </c>
      <c r="M47" s="51">
        <f t="shared" si="4"/>
        <v>800</v>
      </c>
    </row>
    <row r="48" spans="1:13" s="41" customFormat="1" ht="15" x14ac:dyDescent="0.25">
      <c r="A48" s="177" t="s">
        <v>287</v>
      </c>
      <c r="B48" s="37" t="s">
        <v>98</v>
      </c>
      <c r="C48" s="42" t="s">
        <v>99</v>
      </c>
      <c r="D48" s="47" t="s">
        <v>100</v>
      </c>
      <c r="E48" s="52">
        <v>300</v>
      </c>
      <c r="F48" s="75">
        <v>1</v>
      </c>
      <c r="G48" s="75">
        <v>1</v>
      </c>
      <c r="H48" s="53">
        <f t="shared" si="3"/>
        <v>300</v>
      </c>
      <c r="I48" s="40"/>
      <c r="J48" s="112"/>
      <c r="K48" s="75">
        <v>1</v>
      </c>
      <c r="L48" s="75">
        <v>1</v>
      </c>
      <c r="M48" s="51">
        <f t="shared" si="4"/>
        <v>300</v>
      </c>
    </row>
    <row r="49" spans="1:13" s="2" customFormat="1" ht="45" x14ac:dyDescent="0.25">
      <c r="A49" s="177" t="s">
        <v>288</v>
      </c>
      <c r="B49" s="4" t="s">
        <v>43</v>
      </c>
      <c r="C49" s="32"/>
      <c r="D49" s="3" t="s">
        <v>25</v>
      </c>
      <c r="E49" s="50">
        <v>1000</v>
      </c>
      <c r="F49" s="76">
        <v>6</v>
      </c>
      <c r="G49" s="76">
        <v>1</v>
      </c>
      <c r="H49" s="51">
        <f t="shared" si="3"/>
        <v>6000</v>
      </c>
      <c r="I49" s="8" t="s">
        <v>95</v>
      </c>
      <c r="J49" s="15"/>
      <c r="K49" s="76">
        <v>6</v>
      </c>
      <c r="L49" s="76">
        <v>1</v>
      </c>
      <c r="M49" s="51">
        <f t="shared" si="4"/>
        <v>6000</v>
      </c>
    </row>
    <row r="50" spans="1:13" s="2" customFormat="1" ht="17.399999999999999" x14ac:dyDescent="0.4">
      <c r="A50" s="177"/>
      <c r="B50" s="4"/>
      <c r="C50" s="16"/>
      <c r="D50" s="3"/>
      <c r="E50" s="97" t="s">
        <v>250</v>
      </c>
      <c r="F50" s="76"/>
      <c r="G50" s="76"/>
      <c r="H50" s="55">
        <f>SUM(H30:H49)</f>
        <v>47315</v>
      </c>
      <c r="I50" s="8"/>
      <c r="J50" s="15"/>
      <c r="K50" s="76"/>
      <c r="L50" s="76"/>
      <c r="M50" s="55">
        <f>SUM(M30:M49)</f>
        <v>47315</v>
      </c>
    </row>
    <row r="51" spans="1:13" s="2" customFormat="1" ht="17.399999999999999" x14ac:dyDescent="0.4">
      <c r="A51" s="183"/>
      <c r="B51" s="21"/>
      <c r="C51" s="21"/>
      <c r="D51" s="21"/>
      <c r="E51" s="56" t="s">
        <v>272</v>
      </c>
      <c r="F51" s="79"/>
      <c r="G51" s="79"/>
      <c r="H51" s="55">
        <f>H50*10</f>
        <v>473150</v>
      </c>
      <c r="I51" s="6"/>
      <c r="J51" s="15"/>
      <c r="K51" s="79"/>
      <c r="L51" s="79"/>
      <c r="M51" s="55">
        <f>M50*10</f>
        <v>473150</v>
      </c>
    </row>
    <row r="52" spans="1:13" s="2" customFormat="1" ht="18" x14ac:dyDescent="0.25">
      <c r="A52" s="176">
        <v>3</v>
      </c>
      <c r="B52" s="65" t="s">
        <v>111</v>
      </c>
      <c r="C52" s="20"/>
      <c r="D52" s="20"/>
      <c r="E52" s="57"/>
      <c r="F52" s="78"/>
      <c r="G52" s="78"/>
      <c r="H52" s="57"/>
      <c r="I52" s="20"/>
      <c r="J52" s="169"/>
      <c r="K52" s="78"/>
      <c r="L52" s="78"/>
      <c r="M52" s="57"/>
    </row>
    <row r="53" spans="1:13" s="41" customFormat="1" ht="17.399999999999999" x14ac:dyDescent="0.25">
      <c r="A53" s="179" t="s">
        <v>126</v>
      </c>
      <c r="B53" s="37" t="s">
        <v>15</v>
      </c>
      <c r="C53" s="42"/>
      <c r="D53" s="46" t="s">
        <v>10</v>
      </c>
      <c r="E53" s="52">
        <v>35</v>
      </c>
      <c r="F53" s="75">
        <v>2</v>
      </c>
      <c r="G53" s="75">
        <v>1</v>
      </c>
      <c r="H53" s="53">
        <f t="shared" ref="H53:H82" si="5">F53*G53*E53</f>
        <v>70</v>
      </c>
      <c r="I53" s="39"/>
      <c r="J53" s="112"/>
      <c r="K53" s="75">
        <v>2</v>
      </c>
      <c r="L53" s="75">
        <v>1</v>
      </c>
      <c r="M53" s="51">
        <f t="shared" ref="M53:M82" si="6">E53*K53*L53</f>
        <v>70</v>
      </c>
    </row>
    <row r="54" spans="1:13" s="45" customFormat="1" ht="30" x14ac:dyDescent="0.25">
      <c r="A54" s="179" t="s">
        <v>81</v>
      </c>
      <c r="B54" s="40" t="s">
        <v>30</v>
      </c>
      <c r="C54" s="43" t="s">
        <v>110</v>
      </c>
      <c r="D54" s="44" t="s">
        <v>10</v>
      </c>
      <c r="E54" s="58">
        <v>1000</v>
      </c>
      <c r="F54" s="77">
        <v>1</v>
      </c>
      <c r="G54" s="77">
        <v>1</v>
      </c>
      <c r="H54" s="53">
        <f t="shared" si="5"/>
        <v>1000</v>
      </c>
      <c r="I54" s="40" t="s">
        <v>27</v>
      </c>
      <c r="J54" s="114"/>
      <c r="K54" s="77">
        <v>1</v>
      </c>
      <c r="L54" s="77">
        <v>1</v>
      </c>
      <c r="M54" s="51">
        <f t="shared" si="6"/>
        <v>1000</v>
      </c>
    </row>
    <row r="55" spans="1:13" s="41" customFormat="1" ht="30" x14ac:dyDescent="0.25">
      <c r="A55" s="179" t="s">
        <v>82</v>
      </c>
      <c r="B55" s="37" t="s">
        <v>31</v>
      </c>
      <c r="C55" s="42" t="s">
        <v>32</v>
      </c>
      <c r="D55" s="46" t="s">
        <v>9</v>
      </c>
      <c r="E55" s="52">
        <v>550</v>
      </c>
      <c r="F55" s="75">
        <v>4</v>
      </c>
      <c r="G55" s="75">
        <v>1</v>
      </c>
      <c r="H55" s="53">
        <f t="shared" si="5"/>
        <v>2200</v>
      </c>
      <c r="I55" s="40" t="s">
        <v>27</v>
      </c>
      <c r="J55" s="52">
        <v>550</v>
      </c>
      <c r="K55" s="75">
        <v>4</v>
      </c>
      <c r="L55" s="75">
        <v>1</v>
      </c>
      <c r="M55" s="51">
        <f t="shared" si="6"/>
        <v>2200</v>
      </c>
    </row>
    <row r="56" spans="1:13" s="41" customFormat="1" ht="17.399999999999999" x14ac:dyDescent="0.25">
      <c r="A56" s="177" t="s">
        <v>299</v>
      </c>
      <c r="B56" s="37" t="s">
        <v>300</v>
      </c>
      <c r="C56" s="42"/>
      <c r="D56" s="178" t="s">
        <v>301</v>
      </c>
      <c r="E56" s="52">
        <v>1500</v>
      </c>
      <c r="F56" s="75">
        <v>1</v>
      </c>
      <c r="G56" s="75">
        <v>1</v>
      </c>
      <c r="H56" s="53">
        <f t="shared" si="5"/>
        <v>1500</v>
      </c>
      <c r="I56" s="40"/>
      <c r="J56" s="52"/>
      <c r="K56" s="75">
        <v>1</v>
      </c>
      <c r="L56" s="75">
        <v>1</v>
      </c>
      <c r="M56" s="51">
        <f t="shared" si="6"/>
        <v>1500</v>
      </c>
    </row>
    <row r="57" spans="1:13" s="41" customFormat="1" ht="15" x14ac:dyDescent="0.25">
      <c r="A57" s="179" t="s">
        <v>83</v>
      </c>
      <c r="B57" s="37" t="s">
        <v>33</v>
      </c>
      <c r="C57" s="42" t="s">
        <v>34</v>
      </c>
      <c r="D57" s="39" t="s">
        <v>35</v>
      </c>
      <c r="E57" s="52">
        <v>3</v>
      </c>
      <c r="F57" s="75">
        <v>300</v>
      </c>
      <c r="G57" s="75">
        <v>1</v>
      </c>
      <c r="H57" s="53">
        <f t="shared" si="5"/>
        <v>900</v>
      </c>
      <c r="I57" s="40"/>
      <c r="J57" s="112">
        <v>4</v>
      </c>
      <c r="K57" s="75">
        <v>300</v>
      </c>
      <c r="L57" s="75">
        <v>1</v>
      </c>
      <c r="M57" s="51">
        <f t="shared" si="6"/>
        <v>900</v>
      </c>
    </row>
    <row r="58" spans="1:13" s="41" customFormat="1" ht="15" x14ac:dyDescent="0.25">
      <c r="A58" s="179" t="s">
        <v>84</v>
      </c>
      <c r="B58" s="4" t="s">
        <v>138</v>
      </c>
      <c r="C58" s="42" t="s">
        <v>154</v>
      </c>
      <c r="D58" s="71" t="s">
        <v>35</v>
      </c>
      <c r="E58" s="52">
        <v>3</v>
      </c>
      <c r="F58" s="75">
        <v>100</v>
      </c>
      <c r="G58" s="75">
        <v>1</v>
      </c>
      <c r="H58" s="53">
        <f t="shared" si="5"/>
        <v>300</v>
      </c>
      <c r="I58" s="40"/>
      <c r="J58" s="112">
        <v>4</v>
      </c>
      <c r="K58" s="75">
        <v>100</v>
      </c>
      <c r="L58" s="75">
        <v>1</v>
      </c>
      <c r="M58" s="51">
        <f t="shared" si="6"/>
        <v>300</v>
      </c>
    </row>
    <row r="59" spans="1:13" s="41" customFormat="1" ht="15" x14ac:dyDescent="0.25">
      <c r="A59" s="179" t="s">
        <v>44</v>
      </c>
      <c r="B59" s="4" t="s">
        <v>139</v>
      </c>
      <c r="C59" s="42" t="s">
        <v>140</v>
      </c>
      <c r="D59" s="71" t="s">
        <v>142</v>
      </c>
      <c r="E59" s="52">
        <v>0.5</v>
      </c>
      <c r="F59" s="75">
        <v>100</v>
      </c>
      <c r="G59" s="75">
        <v>1</v>
      </c>
      <c r="H59" s="53">
        <f t="shared" si="5"/>
        <v>50</v>
      </c>
      <c r="I59" s="40"/>
      <c r="J59" s="112"/>
      <c r="K59" s="75">
        <v>100</v>
      </c>
      <c r="L59" s="75">
        <v>1</v>
      </c>
      <c r="M59" s="51">
        <f t="shared" si="6"/>
        <v>50</v>
      </c>
    </row>
    <row r="60" spans="1:13" s="41" customFormat="1" ht="15" x14ac:dyDescent="0.25">
      <c r="A60" s="179" t="s">
        <v>45</v>
      </c>
      <c r="B60" s="4" t="s">
        <v>148</v>
      </c>
      <c r="C60" s="42" t="s">
        <v>149</v>
      </c>
      <c r="D60" s="71" t="s">
        <v>141</v>
      </c>
      <c r="E60" s="52">
        <v>10</v>
      </c>
      <c r="F60" s="75">
        <v>300</v>
      </c>
      <c r="G60" s="75">
        <v>1</v>
      </c>
      <c r="H60" s="53">
        <f t="shared" si="5"/>
        <v>3000</v>
      </c>
      <c r="I60" s="40"/>
      <c r="J60" s="112"/>
      <c r="K60" s="75">
        <v>300</v>
      </c>
      <c r="L60" s="75">
        <v>1</v>
      </c>
      <c r="M60" s="51">
        <f t="shared" si="6"/>
        <v>3000</v>
      </c>
    </row>
    <row r="61" spans="1:13" s="41" customFormat="1" ht="15" x14ac:dyDescent="0.25">
      <c r="A61" s="179" t="s">
        <v>107</v>
      </c>
      <c r="B61" s="4" t="s">
        <v>165</v>
      </c>
      <c r="C61" s="42"/>
      <c r="D61" s="72" t="s">
        <v>195</v>
      </c>
      <c r="E61" s="52">
        <v>40</v>
      </c>
      <c r="F61" s="75">
        <v>2</v>
      </c>
      <c r="G61" s="75">
        <v>1</v>
      </c>
      <c r="H61" s="53">
        <f t="shared" si="5"/>
        <v>80</v>
      </c>
      <c r="I61" s="40"/>
      <c r="J61" s="112"/>
      <c r="K61" s="75">
        <v>2</v>
      </c>
      <c r="L61" s="75">
        <v>1</v>
      </c>
      <c r="M61" s="51">
        <f t="shared" si="6"/>
        <v>80</v>
      </c>
    </row>
    <row r="62" spans="1:13" s="41" customFormat="1" ht="15" x14ac:dyDescent="0.25">
      <c r="A62" s="179" t="s">
        <v>108</v>
      </c>
      <c r="B62" s="4" t="s">
        <v>205</v>
      </c>
      <c r="C62" s="42" t="s">
        <v>140</v>
      </c>
      <c r="D62" s="89" t="s">
        <v>171</v>
      </c>
      <c r="E62" s="52">
        <v>0.5</v>
      </c>
      <c r="F62" s="75">
        <v>200</v>
      </c>
      <c r="G62" s="75">
        <v>1</v>
      </c>
      <c r="H62" s="53">
        <f t="shared" si="5"/>
        <v>100</v>
      </c>
      <c r="I62" s="40"/>
      <c r="J62" s="112"/>
      <c r="K62" s="75">
        <v>200</v>
      </c>
      <c r="L62" s="75">
        <v>1</v>
      </c>
      <c r="M62" s="51">
        <f t="shared" si="6"/>
        <v>100</v>
      </c>
    </row>
    <row r="63" spans="1:13" s="41" customFormat="1" ht="15" x14ac:dyDescent="0.25">
      <c r="A63" s="179" t="s">
        <v>46</v>
      </c>
      <c r="B63" s="4" t="s">
        <v>206</v>
      </c>
      <c r="C63" s="42" t="s">
        <v>140</v>
      </c>
      <c r="D63" s="89" t="s">
        <v>171</v>
      </c>
      <c r="E63" s="52">
        <v>0.5</v>
      </c>
      <c r="F63" s="75">
        <v>200</v>
      </c>
      <c r="G63" s="75">
        <v>1</v>
      </c>
      <c r="H63" s="53">
        <f t="shared" si="5"/>
        <v>100</v>
      </c>
      <c r="I63" s="40"/>
      <c r="J63" s="112"/>
      <c r="K63" s="75">
        <v>200</v>
      </c>
      <c r="L63" s="75">
        <v>1</v>
      </c>
      <c r="M63" s="51">
        <f t="shared" si="6"/>
        <v>100</v>
      </c>
    </row>
    <row r="64" spans="1:13" s="41" customFormat="1" ht="15" x14ac:dyDescent="0.25">
      <c r="A64" s="179" t="s">
        <v>47</v>
      </c>
      <c r="B64" s="4" t="s">
        <v>192</v>
      </c>
      <c r="C64" s="42" t="s">
        <v>193</v>
      </c>
      <c r="D64" s="74" t="s">
        <v>194</v>
      </c>
      <c r="E64" s="52">
        <v>40</v>
      </c>
      <c r="F64" s="75">
        <v>2</v>
      </c>
      <c r="G64" s="75">
        <v>1</v>
      </c>
      <c r="H64" s="53">
        <f t="shared" si="5"/>
        <v>80</v>
      </c>
      <c r="I64" s="40"/>
      <c r="J64" s="112"/>
      <c r="K64" s="75">
        <v>2</v>
      </c>
      <c r="L64" s="75">
        <v>1</v>
      </c>
      <c r="M64" s="51">
        <f t="shared" si="6"/>
        <v>80</v>
      </c>
    </row>
    <row r="65" spans="1:13" s="41" customFormat="1" ht="15" x14ac:dyDescent="0.25">
      <c r="A65" s="179" t="s">
        <v>48</v>
      </c>
      <c r="B65" s="37" t="s">
        <v>36</v>
      </c>
      <c r="C65" s="42"/>
      <c r="D65" s="39" t="s">
        <v>37</v>
      </c>
      <c r="E65" s="52">
        <v>40</v>
      </c>
      <c r="F65" s="75">
        <v>2</v>
      </c>
      <c r="G65" s="75">
        <v>1</v>
      </c>
      <c r="H65" s="53">
        <f t="shared" si="5"/>
        <v>80</v>
      </c>
      <c r="I65" s="40"/>
      <c r="J65" s="112"/>
      <c r="K65" s="75">
        <v>2</v>
      </c>
      <c r="L65" s="75">
        <v>1</v>
      </c>
      <c r="M65" s="51">
        <f t="shared" si="6"/>
        <v>80</v>
      </c>
    </row>
    <row r="66" spans="1:13" s="41" customFormat="1" ht="15" x14ac:dyDescent="0.25">
      <c r="A66" s="179" t="s">
        <v>49</v>
      </c>
      <c r="B66" s="37" t="s">
        <v>202</v>
      </c>
      <c r="C66" s="42"/>
      <c r="D66" s="88" t="s">
        <v>203</v>
      </c>
      <c r="E66" s="52">
        <v>150</v>
      </c>
      <c r="F66" s="75">
        <v>1</v>
      </c>
      <c r="G66" s="75">
        <v>1</v>
      </c>
      <c r="H66" s="53">
        <f t="shared" si="5"/>
        <v>150</v>
      </c>
      <c r="I66" s="40"/>
      <c r="J66" s="112"/>
      <c r="K66" s="75">
        <v>1</v>
      </c>
      <c r="L66" s="75">
        <v>1</v>
      </c>
      <c r="M66" s="51">
        <f t="shared" si="6"/>
        <v>150</v>
      </c>
    </row>
    <row r="67" spans="1:13" s="41" customFormat="1" ht="15" x14ac:dyDescent="0.25">
      <c r="A67" s="179" t="s">
        <v>50</v>
      </c>
      <c r="B67" s="37" t="s">
        <v>16</v>
      </c>
      <c r="C67" s="42"/>
      <c r="D67" s="39" t="s">
        <v>26</v>
      </c>
      <c r="E67" s="52">
        <v>20</v>
      </c>
      <c r="F67" s="75">
        <v>8</v>
      </c>
      <c r="G67" s="75">
        <v>1</v>
      </c>
      <c r="H67" s="53">
        <f t="shared" si="5"/>
        <v>160</v>
      </c>
      <c r="I67" s="40" t="s">
        <v>74</v>
      </c>
      <c r="J67" s="112"/>
      <c r="K67" s="75">
        <v>8</v>
      </c>
      <c r="L67" s="75">
        <v>1</v>
      </c>
      <c r="M67" s="51">
        <f t="shared" si="6"/>
        <v>160</v>
      </c>
    </row>
    <row r="68" spans="1:13" s="41" customFormat="1" ht="15" x14ac:dyDescent="0.25">
      <c r="A68" s="179" t="s">
        <v>51</v>
      </c>
      <c r="B68" s="37" t="s">
        <v>38</v>
      </c>
      <c r="C68" s="42" t="s">
        <v>39</v>
      </c>
      <c r="D68" s="39" t="s">
        <v>10</v>
      </c>
      <c r="E68" s="52">
        <v>800</v>
      </c>
      <c r="F68" s="75">
        <v>4</v>
      </c>
      <c r="G68" s="75">
        <v>1</v>
      </c>
      <c r="H68" s="53">
        <f t="shared" si="5"/>
        <v>3200</v>
      </c>
      <c r="I68" s="40" t="s">
        <v>74</v>
      </c>
      <c r="J68" s="112"/>
      <c r="K68" s="75">
        <v>4</v>
      </c>
      <c r="L68" s="75">
        <v>1</v>
      </c>
      <c r="M68" s="51">
        <f t="shared" si="6"/>
        <v>3200</v>
      </c>
    </row>
    <row r="69" spans="1:13" s="41" customFormat="1" ht="15" x14ac:dyDescent="0.25">
      <c r="A69" s="179" t="s">
        <v>52</v>
      </c>
      <c r="B69" s="37" t="s">
        <v>40</v>
      </c>
      <c r="C69" s="42" t="s">
        <v>41</v>
      </c>
      <c r="D69" s="39" t="s">
        <v>9</v>
      </c>
      <c r="E69" s="52">
        <v>800</v>
      </c>
      <c r="F69" s="75">
        <v>1</v>
      </c>
      <c r="G69" s="75">
        <v>1</v>
      </c>
      <c r="H69" s="53">
        <f t="shared" si="5"/>
        <v>800</v>
      </c>
      <c r="I69" s="40" t="s">
        <v>74</v>
      </c>
      <c r="J69" s="112"/>
      <c r="K69" s="75">
        <v>1</v>
      </c>
      <c r="L69" s="75">
        <v>1</v>
      </c>
      <c r="M69" s="51">
        <f t="shared" si="6"/>
        <v>800</v>
      </c>
    </row>
    <row r="70" spans="1:13" s="41" customFormat="1" ht="15" x14ac:dyDescent="0.25">
      <c r="A70" s="179" t="s">
        <v>53</v>
      </c>
      <c r="B70" s="37" t="s">
        <v>92</v>
      </c>
      <c r="C70" s="37" t="s">
        <v>302</v>
      </c>
      <c r="D70" s="47" t="s">
        <v>94</v>
      </c>
      <c r="E70" s="52">
        <v>800</v>
      </c>
      <c r="F70" s="75">
        <v>2</v>
      </c>
      <c r="G70" s="75">
        <v>1</v>
      </c>
      <c r="H70" s="53">
        <f t="shared" si="5"/>
        <v>1600</v>
      </c>
      <c r="I70" s="40" t="s">
        <v>93</v>
      </c>
      <c r="J70" s="112"/>
      <c r="K70" s="75">
        <v>2</v>
      </c>
      <c r="L70" s="75">
        <v>1</v>
      </c>
      <c r="M70" s="51">
        <f t="shared" si="6"/>
        <v>1600</v>
      </c>
    </row>
    <row r="71" spans="1:13" s="41" customFormat="1" ht="15" x14ac:dyDescent="0.25">
      <c r="A71" s="179" t="s">
        <v>54</v>
      </c>
      <c r="B71" s="42" t="s">
        <v>170</v>
      </c>
      <c r="C71" s="103" t="s">
        <v>219</v>
      </c>
      <c r="D71" s="103" t="s">
        <v>221</v>
      </c>
      <c r="E71" s="52">
        <v>35</v>
      </c>
      <c r="F71" s="75">
        <v>20</v>
      </c>
      <c r="G71" s="75">
        <v>1</v>
      </c>
      <c r="H71" s="51">
        <f t="shared" si="5"/>
        <v>700</v>
      </c>
      <c r="I71" s="40"/>
      <c r="J71" s="112"/>
      <c r="K71" s="75">
        <v>20</v>
      </c>
      <c r="L71" s="75">
        <v>1</v>
      </c>
      <c r="M71" s="51">
        <f t="shared" si="6"/>
        <v>700</v>
      </c>
    </row>
    <row r="72" spans="1:13" s="2" customFormat="1" ht="15" x14ac:dyDescent="0.25">
      <c r="A72" s="179" t="s">
        <v>55</v>
      </c>
      <c r="B72" s="4" t="s">
        <v>103</v>
      </c>
      <c r="C72" s="33" t="s">
        <v>104</v>
      </c>
      <c r="D72" s="3" t="s">
        <v>6</v>
      </c>
      <c r="E72" s="50">
        <v>400</v>
      </c>
      <c r="F72" s="76">
        <v>2</v>
      </c>
      <c r="G72" s="76">
        <v>1</v>
      </c>
      <c r="H72" s="51">
        <f t="shared" si="5"/>
        <v>800</v>
      </c>
      <c r="I72" s="8"/>
      <c r="J72" s="50">
        <v>400</v>
      </c>
      <c r="K72" s="76">
        <v>2</v>
      </c>
      <c r="L72" s="76">
        <v>1</v>
      </c>
      <c r="M72" s="51">
        <f t="shared" si="6"/>
        <v>800</v>
      </c>
    </row>
    <row r="73" spans="1:13" s="41" customFormat="1" ht="15" x14ac:dyDescent="0.25">
      <c r="A73" s="179" t="s">
        <v>56</v>
      </c>
      <c r="B73" s="4" t="s">
        <v>101</v>
      </c>
      <c r="C73" s="42" t="s">
        <v>105</v>
      </c>
      <c r="D73" s="3" t="s">
        <v>6</v>
      </c>
      <c r="E73" s="52">
        <v>3000</v>
      </c>
      <c r="F73" s="75">
        <v>1</v>
      </c>
      <c r="G73" s="75">
        <v>1</v>
      </c>
      <c r="H73" s="53">
        <f t="shared" si="5"/>
        <v>3000</v>
      </c>
      <c r="I73" s="40"/>
      <c r="J73" s="112"/>
      <c r="K73" s="75">
        <v>1</v>
      </c>
      <c r="L73" s="75">
        <v>1</v>
      </c>
      <c r="M73" s="51">
        <f t="shared" si="6"/>
        <v>3000</v>
      </c>
    </row>
    <row r="74" spans="1:13" s="41" customFormat="1" ht="15" x14ac:dyDescent="0.25">
      <c r="A74" s="179" t="s">
        <v>298</v>
      </c>
      <c r="B74" s="4" t="s">
        <v>180</v>
      </c>
      <c r="C74" s="42" t="s">
        <v>105</v>
      </c>
      <c r="D74" s="3" t="s">
        <v>6</v>
      </c>
      <c r="E74" s="52">
        <v>400</v>
      </c>
      <c r="F74" s="75">
        <v>1</v>
      </c>
      <c r="G74" s="75">
        <v>1</v>
      </c>
      <c r="H74" s="53">
        <f t="shared" si="5"/>
        <v>400</v>
      </c>
      <c r="I74" s="40"/>
      <c r="J74" s="112"/>
      <c r="K74" s="75">
        <v>1</v>
      </c>
      <c r="L74" s="75">
        <v>1</v>
      </c>
      <c r="M74" s="51">
        <f t="shared" si="6"/>
        <v>400</v>
      </c>
    </row>
    <row r="75" spans="1:13" s="41" customFormat="1" ht="15" x14ac:dyDescent="0.25">
      <c r="A75" s="179" t="s">
        <v>57</v>
      </c>
      <c r="B75" s="4" t="s">
        <v>222</v>
      </c>
      <c r="C75" s="42" t="s">
        <v>310</v>
      </c>
      <c r="D75" s="3" t="s">
        <v>223</v>
      </c>
      <c r="E75" s="52">
        <v>200</v>
      </c>
      <c r="F75" s="75">
        <v>8</v>
      </c>
      <c r="G75" s="75">
        <v>1</v>
      </c>
      <c r="H75" s="53">
        <f t="shared" si="5"/>
        <v>1600</v>
      </c>
      <c r="I75" s="40"/>
      <c r="J75" s="52">
        <v>200</v>
      </c>
      <c r="K75" s="75">
        <v>8</v>
      </c>
      <c r="L75" s="75">
        <v>1</v>
      </c>
      <c r="M75" s="51">
        <f t="shared" si="6"/>
        <v>1600</v>
      </c>
    </row>
    <row r="76" spans="1:13" s="2" customFormat="1" ht="15" x14ac:dyDescent="0.25">
      <c r="A76" s="179" t="s">
        <v>135</v>
      </c>
      <c r="B76" s="4" t="s">
        <v>29</v>
      </c>
      <c r="C76" s="32" t="s">
        <v>182</v>
      </c>
      <c r="D76" s="3" t="s">
        <v>6</v>
      </c>
      <c r="E76" s="50">
        <v>300</v>
      </c>
      <c r="F76" s="76">
        <v>6</v>
      </c>
      <c r="G76" s="76">
        <v>1</v>
      </c>
      <c r="H76" s="53">
        <f t="shared" si="5"/>
        <v>1800</v>
      </c>
      <c r="I76" s="8"/>
      <c r="J76" s="15"/>
      <c r="K76" s="76">
        <v>6</v>
      </c>
      <c r="L76" s="76">
        <v>1</v>
      </c>
      <c r="M76" s="51">
        <f t="shared" si="6"/>
        <v>1800</v>
      </c>
    </row>
    <row r="77" spans="1:13" s="2" customFormat="1" ht="15" x14ac:dyDescent="0.25">
      <c r="A77" s="179" t="s">
        <v>143</v>
      </c>
      <c r="B77" s="4" t="s">
        <v>28</v>
      </c>
      <c r="C77" s="32" t="s">
        <v>220</v>
      </c>
      <c r="D77" s="3" t="s">
        <v>6</v>
      </c>
      <c r="E77" s="50">
        <v>45</v>
      </c>
      <c r="F77" s="76">
        <v>13</v>
      </c>
      <c r="G77" s="76">
        <v>1</v>
      </c>
      <c r="H77" s="53">
        <f t="shared" si="5"/>
        <v>585</v>
      </c>
      <c r="I77" s="8"/>
      <c r="J77" s="50">
        <v>45</v>
      </c>
      <c r="K77" s="76">
        <v>13</v>
      </c>
      <c r="L77" s="76">
        <v>1</v>
      </c>
      <c r="M77" s="51">
        <f t="shared" si="6"/>
        <v>585</v>
      </c>
    </row>
    <row r="78" spans="1:13" s="2" customFormat="1" ht="15" x14ac:dyDescent="0.25">
      <c r="A78" s="179" t="s">
        <v>181</v>
      </c>
      <c r="B78" s="4" t="s">
        <v>8</v>
      </c>
      <c r="C78" s="33" t="s">
        <v>158</v>
      </c>
      <c r="D78" s="3" t="s">
        <v>6</v>
      </c>
      <c r="E78" s="50">
        <v>1000</v>
      </c>
      <c r="F78" s="76">
        <v>2</v>
      </c>
      <c r="G78" s="76">
        <v>1</v>
      </c>
      <c r="H78" s="51">
        <f t="shared" si="5"/>
        <v>2000</v>
      </c>
      <c r="I78" s="8"/>
      <c r="J78" s="50">
        <v>1000</v>
      </c>
      <c r="K78" s="76">
        <v>2</v>
      </c>
      <c r="L78" s="76">
        <v>1</v>
      </c>
      <c r="M78" s="51">
        <f t="shared" si="6"/>
        <v>2000</v>
      </c>
    </row>
    <row r="79" spans="1:13" s="2" customFormat="1" ht="15" x14ac:dyDescent="0.25">
      <c r="A79" s="179" t="s">
        <v>196</v>
      </c>
      <c r="B79" s="4" t="s">
        <v>7</v>
      </c>
      <c r="C79" s="33" t="s">
        <v>158</v>
      </c>
      <c r="D79" s="3" t="s">
        <v>6</v>
      </c>
      <c r="E79" s="73">
        <v>1500</v>
      </c>
      <c r="F79" s="69">
        <v>2</v>
      </c>
      <c r="G79" s="76">
        <v>1</v>
      </c>
      <c r="H79" s="51">
        <f t="shared" si="5"/>
        <v>3000</v>
      </c>
      <c r="I79" s="8"/>
      <c r="J79" s="73">
        <v>1500</v>
      </c>
      <c r="K79" s="69">
        <v>2</v>
      </c>
      <c r="L79" s="76">
        <v>1</v>
      </c>
      <c r="M79" s="51">
        <f t="shared" si="6"/>
        <v>3000</v>
      </c>
    </row>
    <row r="80" spans="1:13" s="2" customFormat="1" ht="15" x14ac:dyDescent="0.25">
      <c r="A80" s="179" t="s">
        <v>197</v>
      </c>
      <c r="B80" s="66" t="s">
        <v>114</v>
      </c>
      <c r="C80" s="33"/>
      <c r="D80" s="3" t="s">
        <v>6</v>
      </c>
      <c r="E80" s="73">
        <v>1500</v>
      </c>
      <c r="F80" s="69">
        <v>2</v>
      </c>
      <c r="G80" s="76">
        <v>1</v>
      </c>
      <c r="H80" s="51">
        <f t="shared" si="5"/>
        <v>3000</v>
      </c>
      <c r="I80" s="8"/>
      <c r="J80" s="73">
        <v>1500</v>
      </c>
      <c r="K80" s="69">
        <v>2</v>
      </c>
      <c r="L80" s="76">
        <v>1</v>
      </c>
      <c r="M80" s="51">
        <f t="shared" si="6"/>
        <v>3000</v>
      </c>
    </row>
    <row r="81" spans="1:13" s="2" customFormat="1" ht="15" x14ac:dyDescent="0.25">
      <c r="A81" s="179" t="s">
        <v>204</v>
      </c>
      <c r="B81" s="4" t="s">
        <v>115</v>
      </c>
      <c r="C81" s="33"/>
      <c r="D81" s="3" t="s">
        <v>117</v>
      </c>
      <c r="E81" s="73">
        <v>2500</v>
      </c>
      <c r="F81" s="69">
        <v>2</v>
      </c>
      <c r="G81" s="76">
        <v>1</v>
      </c>
      <c r="H81" s="51">
        <f t="shared" si="5"/>
        <v>5000</v>
      </c>
      <c r="I81" s="8"/>
      <c r="J81" s="73">
        <v>2500</v>
      </c>
      <c r="K81" s="69">
        <v>2</v>
      </c>
      <c r="L81" s="76">
        <v>1</v>
      </c>
      <c r="M81" s="51">
        <f t="shared" si="6"/>
        <v>5000</v>
      </c>
    </row>
    <row r="82" spans="1:13" s="2" customFormat="1" ht="15" x14ac:dyDescent="0.25">
      <c r="A82" s="179" t="s">
        <v>207</v>
      </c>
      <c r="B82" s="66" t="s">
        <v>116</v>
      </c>
      <c r="C82" s="33"/>
      <c r="D82" s="3" t="s">
        <v>117</v>
      </c>
      <c r="E82" s="73">
        <v>430</v>
      </c>
      <c r="F82" s="69">
        <v>2</v>
      </c>
      <c r="G82" s="76">
        <v>1</v>
      </c>
      <c r="H82" s="51">
        <f t="shared" si="5"/>
        <v>860</v>
      </c>
      <c r="I82" s="8"/>
      <c r="J82" s="15"/>
      <c r="K82" s="69">
        <v>2</v>
      </c>
      <c r="L82" s="76">
        <v>1</v>
      </c>
      <c r="M82" s="51">
        <f t="shared" si="6"/>
        <v>860</v>
      </c>
    </row>
    <row r="83" spans="1:13" s="2" customFormat="1" ht="17.399999999999999" x14ac:dyDescent="0.25">
      <c r="A83" s="184"/>
      <c r="B83" s="15"/>
      <c r="C83" s="22"/>
      <c r="D83" s="67"/>
      <c r="E83" s="54" t="s">
        <v>271</v>
      </c>
      <c r="F83" s="76"/>
      <c r="G83" s="76"/>
      <c r="H83" s="55">
        <f>SUM(H53:H82)</f>
        <v>38115</v>
      </c>
      <c r="I83" s="8"/>
      <c r="J83" s="15"/>
      <c r="K83" s="76"/>
      <c r="L83" s="76"/>
      <c r="M83" s="55">
        <f>SUM(M53:M82)</f>
        <v>38115</v>
      </c>
    </row>
    <row r="84" spans="1:13" s="2" customFormat="1" ht="17.399999999999999" x14ac:dyDescent="0.25">
      <c r="A84" s="184"/>
      <c r="B84" s="15"/>
      <c r="C84" s="33"/>
      <c r="D84" s="67"/>
      <c r="E84" s="54" t="s">
        <v>274</v>
      </c>
      <c r="F84" s="76"/>
      <c r="G84" s="76"/>
      <c r="H84" s="55">
        <f>H83*20</f>
        <v>762300</v>
      </c>
      <c r="I84" s="8"/>
      <c r="J84" s="15"/>
      <c r="K84" s="54" t="s">
        <v>332</v>
      </c>
      <c r="L84" s="76"/>
      <c r="M84" s="55">
        <f>M83*12</f>
        <v>457380</v>
      </c>
    </row>
    <row r="85" spans="1:13" s="2" customFormat="1" ht="17.399999999999999" x14ac:dyDescent="0.4">
      <c r="A85" s="183"/>
      <c r="B85" s="60"/>
      <c r="C85" s="61"/>
      <c r="D85" s="61"/>
      <c r="E85" s="62" t="s">
        <v>109</v>
      </c>
      <c r="F85" s="80"/>
      <c r="G85" s="80"/>
      <c r="H85" s="63">
        <f>H51+H84+H28</f>
        <v>1445375</v>
      </c>
      <c r="I85" s="64"/>
      <c r="J85" s="15"/>
      <c r="K85" s="80"/>
      <c r="L85" s="80"/>
      <c r="M85" s="63">
        <f>M51+M84+M28</f>
        <v>1140455</v>
      </c>
    </row>
    <row r="86" spans="1:13" s="48" customFormat="1" x14ac:dyDescent="0.35">
      <c r="A86" s="148" t="s">
        <v>260</v>
      </c>
      <c r="B86" s="148"/>
      <c r="C86" s="149"/>
      <c r="D86" s="150"/>
      <c r="E86" s="149"/>
      <c r="F86" s="150"/>
      <c r="G86" s="149"/>
      <c r="H86" s="151"/>
      <c r="I86" s="152"/>
      <c r="J86" s="152"/>
      <c r="K86" s="150"/>
      <c r="L86" s="149"/>
      <c r="M86" s="151"/>
    </row>
    <row r="87" spans="1:13" s="48" customFormat="1" x14ac:dyDescent="0.35">
      <c r="A87" s="211" t="s">
        <v>261</v>
      </c>
      <c r="B87" s="211"/>
      <c r="C87" s="149"/>
      <c r="D87" s="150"/>
      <c r="E87" s="168">
        <v>0.06</v>
      </c>
      <c r="F87" s="150"/>
      <c r="G87" s="149"/>
      <c r="H87" s="151">
        <f>0.06*H85</f>
        <v>86722.5</v>
      </c>
      <c r="I87" s="152"/>
      <c r="J87" s="152"/>
      <c r="K87" s="150"/>
      <c r="L87" s="149"/>
      <c r="M87" s="151">
        <f>0.06*M85</f>
        <v>68427.3</v>
      </c>
    </row>
    <row r="88" spans="1:13" s="48" customFormat="1" ht="14.4" x14ac:dyDescent="0.35">
      <c r="A88" s="148"/>
      <c r="B88" s="170"/>
      <c r="C88" s="149"/>
      <c r="D88" s="150"/>
      <c r="E88" s="171" t="s">
        <v>266</v>
      </c>
      <c r="F88" s="150"/>
      <c r="G88" s="149"/>
      <c r="H88" s="151">
        <f>H85+H87</f>
        <v>1532097.5</v>
      </c>
      <c r="I88" s="152"/>
      <c r="J88" s="152"/>
      <c r="K88" s="150"/>
      <c r="L88" s="149"/>
      <c r="M88" s="151">
        <f>M85+M87</f>
        <v>1208882.3</v>
      </c>
    </row>
    <row r="89" spans="1:13" s="48" customFormat="1" x14ac:dyDescent="0.35">
      <c r="A89" s="148" t="s">
        <v>262</v>
      </c>
      <c r="B89" s="143"/>
      <c r="C89" s="143"/>
      <c r="D89" s="144"/>
      <c r="E89" s="145"/>
      <c r="F89" s="144"/>
      <c r="G89" s="143"/>
      <c r="H89" s="151">
        <f>(H85+H87)*0.1</f>
        <v>153209.75</v>
      </c>
      <c r="I89" s="152"/>
      <c r="J89" s="153"/>
      <c r="K89" s="144"/>
      <c r="L89" s="143"/>
      <c r="M89" s="151">
        <f>(M85+M87)*0.1</f>
        <v>120888.23000000001</v>
      </c>
    </row>
    <row r="90" spans="1:13" s="48" customFormat="1" x14ac:dyDescent="0.35">
      <c r="A90" s="148" t="s">
        <v>263</v>
      </c>
      <c r="B90" s="147"/>
      <c r="C90" s="147"/>
      <c r="D90" s="144"/>
      <c r="E90" s="145"/>
      <c r="F90" s="144"/>
      <c r="G90" s="154"/>
      <c r="H90" s="151"/>
      <c r="I90" s="155"/>
      <c r="J90" s="156"/>
      <c r="K90" s="144"/>
      <c r="L90" s="154"/>
      <c r="M90" s="151"/>
    </row>
    <row r="91" spans="1:13" s="48" customFormat="1" ht="14.4" x14ac:dyDescent="0.35">
      <c r="A91" s="185"/>
      <c r="B91" s="158"/>
      <c r="C91" s="158"/>
      <c r="D91" s="159"/>
      <c r="E91" s="160"/>
      <c r="F91" s="161"/>
      <c r="G91" s="162"/>
      <c r="H91" s="113"/>
      <c r="I91" s="163"/>
      <c r="J91" s="163"/>
      <c r="K91" s="161"/>
      <c r="L91" s="162"/>
      <c r="M91" s="113"/>
    </row>
    <row r="92" spans="1:13" s="48" customFormat="1" ht="15" x14ac:dyDescent="0.35">
      <c r="A92" s="200" t="s">
        <v>249</v>
      </c>
      <c r="B92" s="200"/>
      <c r="C92" s="200"/>
      <c r="D92" s="200"/>
      <c r="E92" s="200"/>
      <c r="F92" s="164"/>
      <c r="G92" s="165"/>
      <c r="H92" s="167">
        <f>H85+H87+H89</f>
        <v>1685307.25</v>
      </c>
      <c r="I92" s="166"/>
      <c r="J92" s="166"/>
      <c r="K92" s="164"/>
      <c r="L92" s="165"/>
      <c r="M92" s="167">
        <f>M85+M87+M89</f>
        <v>1329770.53</v>
      </c>
    </row>
  </sheetData>
  <mergeCells count="17">
    <mergeCell ref="A92:E92"/>
    <mergeCell ref="B4:C4"/>
    <mergeCell ref="E4:G4"/>
    <mergeCell ref="B5:C5"/>
    <mergeCell ref="A87:B87"/>
    <mergeCell ref="F7:H7"/>
    <mergeCell ref="A1:G1"/>
    <mergeCell ref="B2:C2"/>
    <mergeCell ref="E2:G2"/>
    <mergeCell ref="B3:C3"/>
    <mergeCell ref="E3:G3"/>
    <mergeCell ref="E5:G5"/>
    <mergeCell ref="B19:B24"/>
    <mergeCell ref="A19:A24"/>
    <mergeCell ref="B8:C8"/>
    <mergeCell ref="B29:C29"/>
    <mergeCell ref="K7:M7"/>
  </mergeCells>
  <phoneticPr fontId="4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3"/>
  <sheetViews>
    <sheetView topLeftCell="B64" zoomScale="70" zoomScaleNormal="70" workbookViewId="0">
      <selection activeCell="H87" sqref="H87"/>
    </sheetView>
  </sheetViews>
  <sheetFormatPr defaultRowHeight="15.6" x14ac:dyDescent="0.35"/>
  <cols>
    <col min="1" max="1" width="10.44140625" style="81" customWidth="1"/>
    <col min="2" max="2" width="19.21875" customWidth="1"/>
    <col min="3" max="3" width="42.5546875" customWidth="1"/>
    <col min="4" max="4" width="22.88671875" customWidth="1"/>
    <col min="5" max="5" width="15.33203125" style="59" customWidth="1"/>
    <col min="6" max="6" width="6" style="81" bestFit="1" customWidth="1"/>
    <col min="7" max="7" width="6.88671875" style="81" bestFit="1" customWidth="1"/>
    <col min="8" max="8" width="24.44140625" style="59" bestFit="1" customWidth="1"/>
    <col min="9" max="9" width="29.21875" style="5" customWidth="1"/>
    <col min="10" max="10" width="18.109375" customWidth="1"/>
    <col min="11" max="11" width="6" style="81" bestFit="1" customWidth="1"/>
    <col min="12" max="12" width="6.88671875" style="81" bestFit="1" customWidth="1"/>
    <col min="13" max="13" width="24.44140625" style="59" bestFit="1" customWidth="1"/>
  </cols>
  <sheetData>
    <row r="1" spans="1:13" s="48" customFormat="1" ht="53.25" customHeight="1" x14ac:dyDescent="0.35">
      <c r="A1" s="201" t="s">
        <v>234</v>
      </c>
      <c r="B1" s="201"/>
      <c r="C1" s="201"/>
      <c r="D1" s="201"/>
      <c r="E1" s="201"/>
      <c r="F1" s="201"/>
      <c r="G1" s="201"/>
      <c r="I1" s="129"/>
      <c r="J1" s="129"/>
    </row>
    <row r="2" spans="1:13" s="48" customFormat="1" ht="25.05" customHeight="1" x14ac:dyDescent="0.35">
      <c r="A2" s="130" t="s">
        <v>235</v>
      </c>
      <c r="B2" s="196" t="s">
        <v>327</v>
      </c>
      <c r="C2" s="202"/>
      <c r="D2" s="131" t="s">
        <v>236</v>
      </c>
      <c r="E2" s="203" t="s">
        <v>246</v>
      </c>
      <c r="F2" s="204"/>
      <c r="G2" s="204"/>
      <c r="I2" s="129"/>
      <c r="J2" s="129"/>
    </row>
    <row r="3" spans="1:13" s="48" customFormat="1" ht="25.05" customHeight="1" x14ac:dyDescent="0.35">
      <c r="A3" s="130" t="s">
        <v>243</v>
      </c>
      <c r="B3" s="194" t="s">
        <v>321</v>
      </c>
      <c r="C3" s="195"/>
      <c r="D3" s="131" t="s">
        <v>237</v>
      </c>
      <c r="E3" s="205" t="s">
        <v>244</v>
      </c>
      <c r="F3" s="205"/>
      <c r="G3" s="205"/>
      <c r="I3" s="129"/>
      <c r="J3" s="129"/>
    </row>
    <row r="4" spans="1:13" s="48" customFormat="1" ht="25.05" customHeight="1" x14ac:dyDescent="0.35">
      <c r="A4" s="130" t="s">
        <v>238</v>
      </c>
      <c r="B4" s="194" t="s">
        <v>239</v>
      </c>
      <c r="C4" s="195"/>
      <c r="D4" s="131" t="s">
        <v>240</v>
      </c>
      <c r="E4" s="205"/>
      <c r="F4" s="205"/>
      <c r="G4" s="205"/>
      <c r="I4" s="129"/>
      <c r="J4" s="129"/>
    </row>
    <row r="5" spans="1:13" s="48" customFormat="1" ht="25.05" customHeight="1" x14ac:dyDescent="0.35">
      <c r="A5" s="130" t="s">
        <v>241</v>
      </c>
      <c r="B5" s="194" t="s">
        <v>245</v>
      </c>
      <c r="C5" s="195"/>
      <c r="D5" s="131" t="s">
        <v>242</v>
      </c>
      <c r="E5" s="205"/>
      <c r="F5" s="205"/>
      <c r="G5" s="205"/>
      <c r="I5" s="129"/>
      <c r="J5" s="129"/>
    </row>
    <row r="6" spans="1:13" s="48" customFormat="1" ht="14.4" x14ac:dyDescent="0.35">
      <c r="B6" s="135"/>
      <c r="D6" s="136"/>
      <c r="E6" s="137"/>
      <c r="F6" s="138"/>
      <c r="G6" s="137"/>
      <c r="I6" s="129"/>
      <c r="J6" s="129"/>
      <c r="K6" s="138"/>
      <c r="L6" s="137"/>
    </row>
    <row r="7" spans="1:13" s="48" customFormat="1" ht="43.8" customHeight="1" thickBot="1" x14ac:dyDescent="0.4">
      <c r="B7" s="135"/>
      <c r="D7" s="136"/>
      <c r="E7" s="137"/>
      <c r="F7" s="221" t="s">
        <v>328</v>
      </c>
      <c r="G7" s="221"/>
      <c r="H7" s="221"/>
      <c r="I7" s="129"/>
      <c r="J7" s="129"/>
      <c r="K7" s="222" t="s">
        <v>329</v>
      </c>
      <c r="L7" s="222"/>
      <c r="M7" s="222"/>
    </row>
    <row r="8" spans="1:13" s="2" customFormat="1" ht="28.95" customHeight="1" thickBot="1" x14ac:dyDescent="0.4">
      <c r="A8" s="123" t="s">
        <v>225</v>
      </c>
      <c r="B8" s="206" t="s">
        <v>226</v>
      </c>
      <c r="C8" s="207"/>
      <c r="D8" s="124" t="s">
        <v>227</v>
      </c>
      <c r="E8" s="125" t="s">
        <v>228</v>
      </c>
      <c r="F8" s="126" t="s">
        <v>229</v>
      </c>
      <c r="G8" s="128" t="s">
        <v>232</v>
      </c>
      <c r="H8" s="125" t="s">
        <v>230</v>
      </c>
      <c r="I8" s="127" t="s">
        <v>231</v>
      </c>
      <c r="J8" s="139" t="s">
        <v>233</v>
      </c>
      <c r="K8" s="126" t="s">
        <v>229</v>
      </c>
      <c r="L8" s="128" t="s">
        <v>232</v>
      </c>
      <c r="M8" s="125" t="s">
        <v>230</v>
      </c>
    </row>
    <row r="9" spans="1:13" s="2" customFormat="1" ht="18" x14ac:dyDescent="0.25">
      <c r="A9" s="90">
        <v>1</v>
      </c>
      <c r="B9" s="187" t="s">
        <v>322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1:13" s="2" customFormat="1" ht="16.2" customHeight="1" x14ac:dyDescent="0.25">
      <c r="A10" s="215" t="s">
        <v>306</v>
      </c>
      <c r="B10" s="208" t="s">
        <v>152</v>
      </c>
      <c r="C10" s="4" t="s">
        <v>112</v>
      </c>
      <c r="D10" s="3" t="s">
        <v>113</v>
      </c>
      <c r="E10" s="50">
        <v>2000</v>
      </c>
      <c r="F10" s="76">
        <v>1</v>
      </c>
      <c r="G10" s="76">
        <v>2</v>
      </c>
      <c r="H10" s="51">
        <f t="shared" ref="H10:H18" si="0">F10*G10*E10</f>
        <v>4000</v>
      </c>
      <c r="I10" s="8"/>
      <c r="J10" s="50">
        <v>2000</v>
      </c>
      <c r="K10" s="76">
        <v>1</v>
      </c>
      <c r="L10" s="76">
        <v>2</v>
      </c>
      <c r="M10" s="51">
        <f>E10*K10*L10</f>
        <v>4000</v>
      </c>
    </row>
    <row r="11" spans="1:13" s="2" customFormat="1" ht="30" x14ac:dyDescent="0.25">
      <c r="A11" s="216"/>
      <c r="B11" s="209"/>
      <c r="C11" s="70" t="s">
        <v>319</v>
      </c>
      <c r="D11" s="3" t="s">
        <v>122</v>
      </c>
      <c r="E11" s="68">
        <v>800</v>
      </c>
      <c r="F11" s="76">
        <v>10</v>
      </c>
      <c r="G11" s="76">
        <v>2</v>
      </c>
      <c r="H11" s="51">
        <f t="shared" si="0"/>
        <v>16000</v>
      </c>
      <c r="I11" s="8"/>
      <c r="J11" s="15"/>
      <c r="K11" s="76">
        <v>10</v>
      </c>
      <c r="L11" s="76">
        <v>2</v>
      </c>
      <c r="M11" s="51">
        <f t="shared" ref="M11:M18" si="1">E11*K11*L11</f>
        <v>16000</v>
      </c>
    </row>
    <row r="12" spans="1:13" s="2" customFormat="1" ht="16.2" customHeight="1" x14ac:dyDescent="0.25">
      <c r="A12" s="216"/>
      <c r="B12" s="209"/>
      <c r="C12" s="70" t="s">
        <v>118</v>
      </c>
      <c r="D12" s="3" t="s">
        <v>123</v>
      </c>
      <c r="E12" s="68">
        <v>300</v>
      </c>
      <c r="F12" s="76">
        <v>60</v>
      </c>
      <c r="G12" s="76">
        <v>2</v>
      </c>
      <c r="H12" s="51">
        <f t="shared" si="0"/>
        <v>36000</v>
      </c>
      <c r="I12" s="8"/>
      <c r="J12" s="15">
        <v>320</v>
      </c>
      <c r="K12" s="76">
        <v>60</v>
      </c>
      <c r="L12" s="76">
        <v>2</v>
      </c>
      <c r="M12" s="51">
        <f t="shared" si="1"/>
        <v>36000</v>
      </c>
    </row>
    <row r="13" spans="1:13" s="2" customFormat="1" ht="16.2" customHeight="1" x14ac:dyDescent="0.25">
      <c r="A13" s="216"/>
      <c r="B13" s="209"/>
      <c r="C13" s="70" t="s">
        <v>119</v>
      </c>
      <c r="D13" s="3" t="s">
        <v>124</v>
      </c>
      <c r="E13" s="68">
        <v>1000</v>
      </c>
      <c r="F13" s="76">
        <v>5</v>
      </c>
      <c r="G13" s="76">
        <v>2</v>
      </c>
      <c r="H13" s="51">
        <f t="shared" si="0"/>
        <v>10000</v>
      </c>
      <c r="I13" s="8"/>
      <c r="J13" s="15"/>
      <c r="K13" s="76">
        <v>5</v>
      </c>
      <c r="L13" s="76">
        <v>2</v>
      </c>
      <c r="M13" s="51">
        <f t="shared" si="1"/>
        <v>10000</v>
      </c>
    </row>
    <row r="14" spans="1:13" s="2" customFormat="1" ht="16.2" customHeight="1" x14ac:dyDescent="0.25">
      <c r="A14" s="216"/>
      <c r="B14" s="209"/>
      <c r="C14" s="70" t="s">
        <v>120</v>
      </c>
      <c r="D14" s="3" t="s">
        <v>122</v>
      </c>
      <c r="E14" s="68">
        <v>1650</v>
      </c>
      <c r="F14" s="76">
        <v>1</v>
      </c>
      <c r="G14" s="76">
        <v>2</v>
      </c>
      <c r="H14" s="51">
        <f t="shared" si="0"/>
        <v>3300</v>
      </c>
      <c r="I14" s="8"/>
      <c r="J14" s="115"/>
      <c r="K14" s="76">
        <v>1</v>
      </c>
      <c r="L14" s="76">
        <v>2</v>
      </c>
      <c r="M14" s="51">
        <f t="shared" si="1"/>
        <v>3300</v>
      </c>
    </row>
    <row r="15" spans="1:13" s="2" customFormat="1" ht="16.2" customHeight="1" x14ac:dyDescent="0.25">
      <c r="A15" s="217"/>
      <c r="B15" s="210"/>
      <c r="C15" s="70" t="s">
        <v>121</v>
      </c>
      <c r="D15" s="3" t="s">
        <v>125</v>
      </c>
      <c r="E15" s="68">
        <v>1500</v>
      </c>
      <c r="F15" s="76">
        <v>1</v>
      </c>
      <c r="G15" s="76">
        <v>2</v>
      </c>
      <c r="H15" s="51">
        <f t="shared" si="0"/>
        <v>3000</v>
      </c>
      <c r="I15" s="8"/>
      <c r="J15" s="115"/>
      <c r="K15" s="76">
        <v>1</v>
      </c>
      <c r="L15" s="76">
        <v>2</v>
      </c>
      <c r="M15" s="51">
        <f t="shared" si="1"/>
        <v>3000</v>
      </c>
    </row>
    <row r="16" spans="1:13" s="2" customFormat="1" ht="16.2" customHeight="1" x14ac:dyDescent="0.25">
      <c r="A16" s="179" t="s">
        <v>305</v>
      </c>
      <c r="B16" s="87" t="s">
        <v>155</v>
      </c>
      <c r="C16" s="70"/>
      <c r="D16" s="3" t="s">
        <v>156</v>
      </c>
      <c r="E16" s="68">
        <v>5000</v>
      </c>
      <c r="F16" s="76">
        <v>1</v>
      </c>
      <c r="G16" s="76">
        <v>2</v>
      </c>
      <c r="H16" s="51">
        <f t="shared" si="0"/>
        <v>10000</v>
      </c>
      <c r="I16" s="8"/>
      <c r="J16" s="115"/>
      <c r="K16" s="76">
        <v>1</v>
      </c>
      <c r="L16" s="76">
        <v>2</v>
      </c>
      <c r="M16" s="51">
        <f t="shared" si="1"/>
        <v>10000</v>
      </c>
    </row>
    <row r="17" spans="1:13" s="41" customFormat="1" ht="15" x14ac:dyDescent="0.25">
      <c r="A17" s="179" t="s">
        <v>14</v>
      </c>
      <c r="B17" s="4" t="s">
        <v>136</v>
      </c>
      <c r="C17" s="42" t="s">
        <v>153</v>
      </c>
      <c r="D17" s="71" t="s">
        <v>151</v>
      </c>
      <c r="E17" s="52">
        <f>19000*1.3</f>
        <v>24700</v>
      </c>
      <c r="F17" s="75">
        <v>1</v>
      </c>
      <c r="G17" s="75">
        <v>2</v>
      </c>
      <c r="H17" s="53">
        <f t="shared" si="0"/>
        <v>49400</v>
      </c>
      <c r="I17" s="40"/>
      <c r="J17" s="112"/>
      <c r="K17" s="75">
        <v>1</v>
      </c>
      <c r="L17" s="75">
        <v>2</v>
      </c>
      <c r="M17" s="51">
        <f t="shared" si="1"/>
        <v>49400</v>
      </c>
    </row>
    <row r="18" spans="1:13" s="41" customFormat="1" ht="15" x14ac:dyDescent="0.25">
      <c r="A18" s="179" t="s">
        <v>19</v>
      </c>
      <c r="B18" s="4" t="s">
        <v>137</v>
      </c>
      <c r="C18" s="42" t="s">
        <v>153</v>
      </c>
      <c r="D18" s="71" t="s">
        <v>151</v>
      </c>
      <c r="E18" s="52">
        <f>39000*1.4</f>
        <v>54600</v>
      </c>
      <c r="F18" s="75">
        <v>2</v>
      </c>
      <c r="G18" s="75">
        <v>2</v>
      </c>
      <c r="H18" s="53">
        <f t="shared" si="0"/>
        <v>218400</v>
      </c>
      <c r="I18" s="40"/>
      <c r="J18" s="112"/>
      <c r="K18" s="75">
        <v>2</v>
      </c>
      <c r="L18" s="75">
        <v>2</v>
      </c>
      <c r="M18" s="51">
        <f t="shared" si="1"/>
        <v>218400</v>
      </c>
    </row>
    <row r="19" spans="1:13" s="2" customFormat="1" ht="16.2" customHeight="1" x14ac:dyDescent="0.4">
      <c r="A19" s="177"/>
      <c r="B19" s="4"/>
      <c r="C19" s="16"/>
      <c r="D19" s="3"/>
      <c r="E19" s="97" t="s">
        <v>250</v>
      </c>
      <c r="F19" s="76"/>
      <c r="G19" s="76"/>
      <c r="H19" s="55">
        <f>SUM(H10:H18)</f>
        <v>350100</v>
      </c>
      <c r="I19" s="3"/>
      <c r="J19" s="115"/>
      <c r="K19" s="76"/>
      <c r="L19" s="76"/>
      <c r="M19" s="55">
        <f>SUM(M10:M18)</f>
        <v>350100</v>
      </c>
    </row>
    <row r="20" spans="1:13" s="2" customFormat="1" ht="18" customHeight="1" x14ac:dyDescent="0.25">
      <c r="A20" s="90">
        <v>2</v>
      </c>
      <c r="B20" s="218" t="s">
        <v>270</v>
      </c>
      <c r="C20" s="219"/>
      <c r="D20" s="122"/>
      <c r="E20" s="122"/>
      <c r="F20" s="122"/>
      <c r="G20" s="122"/>
      <c r="H20" s="122"/>
      <c r="I20" s="122"/>
      <c r="J20" s="169"/>
      <c r="K20" s="122"/>
      <c r="L20" s="122"/>
      <c r="M20" s="122"/>
    </row>
    <row r="21" spans="1:13" s="2" customFormat="1" ht="16.5" customHeight="1" x14ac:dyDescent="0.25">
      <c r="A21" s="91" t="s">
        <v>20</v>
      </c>
      <c r="B21" s="33" t="s">
        <v>22</v>
      </c>
      <c r="C21" s="16" t="s">
        <v>24</v>
      </c>
      <c r="D21" s="3" t="s">
        <v>86</v>
      </c>
      <c r="E21" s="50">
        <v>2000</v>
      </c>
      <c r="F21" s="76">
        <v>1</v>
      </c>
      <c r="G21" s="76">
        <v>1</v>
      </c>
      <c r="H21" s="51">
        <f t="shared" ref="H21:H40" si="2">F21*G21*E21</f>
        <v>2000</v>
      </c>
      <c r="I21" s="8"/>
      <c r="J21" s="50">
        <v>2000</v>
      </c>
      <c r="K21" s="76">
        <v>1</v>
      </c>
      <c r="L21" s="76">
        <v>1</v>
      </c>
      <c r="M21" s="51">
        <f t="shared" ref="M21:M40" si="3">E21*K21*L21</f>
        <v>2000</v>
      </c>
    </row>
    <row r="22" spans="1:13" s="2" customFormat="1" ht="30" x14ac:dyDescent="0.25">
      <c r="A22" s="91" t="s">
        <v>21</v>
      </c>
      <c r="B22" s="4" t="s">
        <v>85</v>
      </c>
      <c r="C22" s="16" t="s">
        <v>87</v>
      </c>
      <c r="D22" s="3" t="s">
        <v>86</v>
      </c>
      <c r="E22" s="50">
        <v>2000</v>
      </c>
      <c r="F22" s="76">
        <v>1</v>
      </c>
      <c r="G22" s="76">
        <v>1</v>
      </c>
      <c r="H22" s="51">
        <f t="shared" si="2"/>
        <v>2000</v>
      </c>
      <c r="I22" s="8"/>
      <c r="J22" s="50">
        <v>2000</v>
      </c>
      <c r="K22" s="76">
        <v>1</v>
      </c>
      <c r="L22" s="76">
        <v>1</v>
      </c>
      <c r="M22" s="51">
        <f t="shared" si="3"/>
        <v>2000</v>
      </c>
    </row>
    <row r="23" spans="1:13" s="2" customFormat="1" ht="30" x14ac:dyDescent="0.25">
      <c r="A23" s="91" t="s">
        <v>79</v>
      </c>
      <c r="B23" s="4" t="s">
        <v>42</v>
      </c>
      <c r="C23" s="33" t="s">
        <v>102</v>
      </c>
      <c r="D23" s="3" t="s">
        <v>13</v>
      </c>
      <c r="E23" s="50">
        <v>300</v>
      </c>
      <c r="F23" s="76">
        <v>32</v>
      </c>
      <c r="G23" s="76">
        <v>1</v>
      </c>
      <c r="H23" s="51">
        <f>F23*G23*E23</f>
        <v>9600</v>
      </c>
      <c r="I23" s="8" t="s">
        <v>312</v>
      </c>
      <c r="J23" s="15"/>
      <c r="K23" s="76">
        <v>32</v>
      </c>
      <c r="L23" s="76">
        <v>1</v>
      </c>
      <c r="M23" s="51">
        <f t="shared" si="3"/>
        <v>9600</v>
      </c>
    </row>
    <row r="24" spans="1:13" s="48" customFormat="1" ht="28.8" x14ac:dyDescent="0.35">
      <c r="A24" s="91" t="s">
        <v>80</v>
      </c>
      <c r="B24" s="4" t="s">
        <v>90</v>
      </c>
      <c r="C24" s="49" t="s">
        <v>77</v>
      </c>
      <c r="D24" s="3" t="s">
        <v>88</v>
      </c>
      <c r="E24" s="50">
        <v>1400</v>
      </c>
      <c r="F24" s="76">
        <v>1</v>
      </c>
      <c r="G24" s="76">
        <v>1</v>
      </c>
      <c r="H24" s="51">
        <f t="shared" si="2"/>
        <v>1400</v>
      </c>
      <c r="I24" s="8"/>
      <c r="J24" s="113"/>
      <c r="K24" s="76">
        <v>1</v>
      </c>
      <c r="L24" s="76">
        <v>1</v>
      </c>
      <c r="M24" s="51">
        <f t="shared" si="3"/>
        <v>1400</v>
      </c>
    </row>
    <row r="25" spans="1:13" s="48" customFormat="1" ht="15" x14ac:dyDescent="0.35">
      <c r="A25" s="91" t="s">
        <v>296</v>
      </c>
      <c r="B25" s="4" t="s">
        <v>91</v>
      </c>
      <c r="C25" s="49" t="s">
        <v>78</v>
      </c>
      <c r="D25" s="3" t="s">
        <v>89</v>
      </c>
      <c r="E25" s="50">
        <v>2000</v>
      </c>
      <c r="F25" s="76">
        <v>2</v>
      </c>
      <c r="G25" s="76">
        <v>1</v>
      </c>
      <c r="H25" s="51">
        <f t="shared" si="2"/>
        <v>4000</v>
      </c>
      <c r="I25" s="8"/>
      <c r="J25" s="113"/>
      <c r="K25" s="76">
        <v>2</v>
      </c>
      <c r="L25" s="76">
        <v>1</v>
      </c>
      <c r="M25" s="51">
        <f t="shared" si="3"/>
        <v>4000</v>
      </c>
    </row>
    <row r="26" spans="1:13" s="45" customFormat="1" ht="15" customHeight="1" x14ac:dyDescent="0.25">
      <c r="A26" s="91" t="s">
        <v>297</v>
      </c>
      <c r="B26" s="8" t="s">
        <v>187</v>
      </c>
      <c r="C26" s="43" t="s">
        <v>188</v>
      </c>
      <c r="D26" s="44" t="s">
        <v>171</v>
      </c>
      <c r="E26" s="58">
        <v>40</v>
      </c>
      <c r="F26" s="77">
        <v>30</v>
      </c>
      <c r="G26" s="77">
        <v>1</v>
      </c>
      <c r="H26" s="53">
        <f t="shared" si="2"/>
        <v>1200</v>
      </c>
      <c r="I26" s="40"/>
      <c r="J26" s="114"/>
      <c r="K26" s="77">
        <v>30</v>
      </c>
      <c r="L26" s="77">
        <v>1</v>
      </c>
      <c r="M26" s="51">
        <f t="shared" si="3"/>
        <v>1200</v>
      </c>
    </row>
    <row r="27" spans="1:13" s="45" customFormat="1" ht="17.399999999999999" x14ac:dyDescent="0.25">
      <c r="A27" s="91" t="s">
        <v>127</v>
      </c>
      <c r="B27" s="8" t="s">
        <v>307</v>
      </c>
      <c r="C27" s="43" t="s">
        <v>308</v>
      </c>
      <c r="D27" s="44" t="s">
        <v>309</v>
      </c>
      <c r="E27" s="58">
        <v>150</v>
      </c>
      <c r="F27" s="77">
        <v>2</v>
      </c>
      <c r="G27" s="77">
        <v>1</v>
      </c>
      <c r="H27" s="53">
        <f t="shared" si="2"/>
        <v>300</v>
      </c>
      <c r="I27" s="40"/>
      <c r="J27" s="114"/>
      <c r="K27" s="77">
        <v>2</v>
      </c>
      <c r="L27" s="77">
        <v>1</v>
      </c>
      <c r="M27" s="51">
        <f t="shared" si="3"/>
        <v>300</v>
      </c>
    </row>
    <row r="28" spans="1:13" s="41" customFormat="1" ht="16.2" customHeight="1" x14ac:dyDescent="0.25">
      <c r="A28" s="91" t="s">
        <v>128</v>
      </c>
      <c r="B28" s="4" t="s">
        <v>17</v>
      </c>
      <c r="C28" s="42"/>
      <c r="D28" s="74" t="s">
        <v>11</v>
      </c>
      <c r="E28" s="52">
        <v>5</v>
      </c>
      <c r="F28" s="75">
        <v>1</v>
      </c>
      <c r="G28" s="75">
        <v>1</v>
      </c>
      <c r="H28" s="53">
        <f t="shared" si="2"/>
        <v>5</v>
      </c>
      <c r="I28" s="74"/>
      <c r="J28" s="112">
        <v>5</v>
      </c>
      <c r="K28" s="75">
        <v>1</v>
      </c>
      <c r="L28" s="75">
        <v>1</v>
      </c>
      <c r="M28" s="51">
        <f t="shared" si="3"/>
        <v>5</v>
      </c>
    </row>
    <row r="29" spans="1:13" s="41" customFormat="1" ht="16.2" customHeight="1" x14ac:dyDescent="0.25">
      <c r="A29" s="91" t="s">
        <v>129</v>
      </c>
      <c r="B29" s="4" t="s">
        <v>201</v>
      </c>
      <c r="C29" s="42"/>
      <c r="D29" s="74" t="s">
        <v>18</v>
      </c>
      <c r="E29" s="52">
        <v>5</v>
      </c>
      <c r="F29" s="75">
        <v>20</v>
      </c>
      <c r="G29" s="75">
        <v>1</v>
      </c>
      <c r="H29" s="53">
        <f t="shared" si="2"/>
        <v>100</v>
      </c>
      <c r="I29" s="74"/>
      <c r="J29" s="112">
        <v>5</v>
      </c>
      <c r="K29" s="75">
        <v>20</v>
      </c>
      <c r="L29" s="75">
        <v>1</v>
      </c>
      <c r="M29" s="51">
        <f t="shared" si="3"/>
        <v>100</v>
      </c>
    </row>
    <row r="30" spans="1:13" s="41" customFormat="1" ht="16.2" customHeight="1" x14ac:dyDescent="0.25">
      <c r="A30" s="91" t="s">
        <v>130</v>
      </c>
      <c r="B30" s="4" t="s">
        <v>144</v>
      </c>
      <c r="C30" s="42" t="s">
        <v>147</v>
      </c>
      <c r="D30" s="74" t="s">
        <v>88</v>
      </c>
      <c r="E30" s="52">
        <v>30</v>
      </c>
      <c r="F30" s="75">
        <v>1</v>
      </c>
      <c r="G30" s="75">
        <v>1</v>
      </c>
      <c r="H30" s="53">
        <f t="shared" si="2"/>
        <v>30</v>
      </c>
      <c r="I30" s="74"/>
      <c r="J30" s="112"/>
      <c r="K30" s="75">
        <v>1</v>
      </c>
      <c r="L30" s="75">
        <v>1</v>
      </c>
      <c r="M30" s="51">
        <f t="shared" si="3"/>
        <v>30</v>
      </c>
    </row>
    <row r="31" spans="1:13" s="41" customFormat="1" ht="16.2" customHeight="1" x14ac:dyDescent="0.25">
      <c r="A31" s="91" t="s">
        <v>131</v>
      </c>
      <c r="B31" s="4" t="s">
        <v>162</v>
      </c>
      <c r="C31" s="42" t="s">
        <v>186</v>
      </c>
      <c r="D31" s="74" t="s">
        <v>185</v>
      </c>
      <c r="E31" s="52">
        <v>80</v>
      </c>
      <c r="F31" s="75">
        <v>1</v>
      </c>
      <c r="G31" s="75">
        <v>1</v>
      </c>
      <c r="H31" s="53">
        <f t="shared" si="2"/>
        <v>80</v>
      </c>
      <c r="I31" s="74"/>
      <c r="J31" s="112"/>
      <c r="K31" s="75">
        <v>1</v>
      </c>
      <c r="L31" s="75">
        <v>1</v>
      </c>
      <c r="M31" s="51">
        <f t="shared" si="3"/>
        <v>80</v>
      </c>
    </row>
    <row r="32" spans="1:13" s="41" customFormat="1" ht="15" x14ac:dyDescent="0.25">
      <c r="A32" s="91" t="s">
        <v>132</v>
      </c>
      <c r="B32" s="4" t="s">
        <v>282</v>
      </c>
      <c r="C32" s="42" t="s">
        <v>283</v>
      </c>
      <c r="D32" s="174" t="s">
        <v>284</v>
      </c>
      <c r="E32" s="52">
        <v>150</v>
      </c>
      <c r="F32" s="75">
        <v>24</v>
      </c>
      <c r="G32" s="75">
        <v>1</v>
      </c>
      <c r="H32" s="53">
        <f t="shared" si="2"/>
        <v>3600</v>
      </c>
      <c r="I32" s="174"/>
      <c r="J32" s="112"/>
      <c r="K32" s="75">
        <v>24</v>
      </c>
      <c r="L32" s="75">
        <v>1</v>
      </c>
      <c r="M32" s="51">
        <f t="shared" si="3"/>
        <v>3600</v>
      </c>
    </row>
    <row r="33" spans="1:13" s="41" customFormat="1" ht="15" x14ac:dyDescent="0.25">
      <c r="A33" s="91" t="s">
        <v>133</v>
      </c>
      <c r="B33" s="4" t="s">
        <v>163</v>
      </c>
      <c r="C33" s="42" t="s">
        <v>183</v>
      </c>
      <c r="D33" s="174" t="s">
        <v>184</v>
      </c>
      <c r="E33" s="52">
        <v>50</v>
      </c>
      <c r="F33" s="75">
        <v>24</v>
      </c>
      <c r="G33" s="75">
        <v>1</v>
      </c>
      <c r="H33" s="53">
        <f t="shared" si="2"/>
        <v>1200</v>
      </c>
      <c r="I33" s="174"/>
      <c r="J33" s="112"/>
      <c r="K33" s="75">
        <v>24</v>
      </c>
      <c r="L33" s="75">
        <v>1</v>
      </c>
      <c r="M33" s="51">
        <f t="shared" si="3"/>
        <v>1200</v>
      </c>
    </row>
    <row r="34" spans="1:13" s="41" customFormat="1" ht="15" x14ac:dyDescent="0.25">
      <c r="A34" s="91" t="s">
        <v>134</v>
      </c>
      <c r="B34" s="4" t="s">
        <v>285</v>
      </c>
      <c r="C34" s="42" t="s">
        <v>286</v>
      </c>
      <c r="D34" s="174" t="s">
        <v>184</v>
      </c>
      <c r="E34" s="52">
        <v>150</v>
      </c>
      <c r="F34" s="75">
        <v>24</v>
      </c>
      <c r="G34" s="75">
        <v>1</v>
      </c>
      <c r="H34" s="53">
        <f t="shared" si="2"/>
        <v>3600</v>
      </c>
      <c r="I34" s="174"/>
      <c r="J34" s="112"/>
      <c r="K34" s="75">
        <v>24</v>
      </c>
      <c r="L34" s="75">
        <v>1</v>
      </c>
      <c r="M34" s="51">
        <f t="shared" si="3"/>
        <v>3600</v>
      </c>
    </row>
    <row r="35" spans="1:13" s="41" customFormat="1" ht="30" x14ac:dyDescent="0.25">
      <c r="A35" s="91" t="s">
        <v>145</v>
      </c>
      <c r="B35" s="4" t="s">
        <v>198</v>
      </c>
      <c r="C35" s="42" t="s">
        <v>199</v>
      </c>
      <c r="D35" s="74" t="s">
        <v>200</v>
      </c>
      <c r="E35" s="52">
        <v>8000</v>
      </c>
      <c r="F35" s="75">
        <v>1</v>
      </c>
      <c r="G35" s="75">
        <v>1</v>
      </c>
      <c r="H35" s="53">
        <f t="shared" si="2"/>
        <v>8000</v>
      </c>
      <c r="I35" s="74"/>
      <c r="J35" s="112"/>
      <c r="K35" s="75">
        <v>1</v>
      </c>
      <c r="L35" s="75">
        <v>1</v>
      </c>
      <c r="M35" s="51">
        <f t="shared" si="3"/>
        <v>8000</v>
      </c>
    </row>
    <row r="36" spans="1:13" s="41" customFormat="1" ht="15" x14ac:dyDescent="0.25">
      <c r="A36" s="91" t="s">
        <v>189</v>
      </c>
      <c r="B36" s="4" t="s">
        <v>289</v>
      </c>
      <c r="C36" s="42" t="s">
        <v>290</v>
      </c>
      <c r="D36" s="174" t="s">
        <v>291</v>
      </c>
      <c r="E36" s="52">
        <v>300</v>
      </c>
      <c r="F36" s="75">
        <v>1</v>
      </c>
      <c r="G36" s="76">
        <v>1</v>
      </c>
      <c r="H36" s="53">
        <f t="shared" si="2"/>
        <v>300</v>
      </c>
      <c r="I36" s="174"/>
      <c r="J36" s="112"/>
      <c r="K36" s="75">
        <v>1</v>
      </c>
      <c r="L36" s="76">
        <v>1</v>
      </c>
      <c r="M36" s="51">
        <f t="shared" si="3"/>
        <v>300</v>
      </c>
    </row>
    <row r="37" spans="1:13" s="41" customFormat="1" ht="30" x14ac:dyDescent="0.25">
      <c r="A37" s="91" t="s">
        <v>190</v>
      </c>
      <c r="B37" s="4" t="s">
        <v>96</v>
      </c>
      <c r="C37" s="42" t="s">
        <v>97</v>
      </c>
      <c r="D37" s="47" t="s">
        <v>150</v>
      </c>
      <c r="E37" s="52">
        <v>140</v>
      </c>
      <c r="F37" s="75">
        <v>10</v>
      </c>
      <c r="G37" s="75">
        <v>1</v>
      </c>
      <c r="H37" s="53">
        <f t="shared" si="2"/>
        <v>1400</v>
      </c>
      <c r="I37" s="47"/>
      <c r="J37" s="52">
        <v>140</v>
      </c>
      <c r="K37" s="75">
        <v>10</v>
      </c>
      <c r="L37" s="75">
        <v>1</v>
      </c>
      <c r="M37" s="51">
        <f t="shared" si="3"/>
        <v>1400</v>
      </c>
    </row>
    <row r="38" spans="1:13" s="41" customFormat="1" ht="15" x14ac:dyDescent="0.25">
      <c r="A38" s="91" t="s">
        <v>191</v>
      </c>
      <c r="B38" s="4" t="s">
        <v>292</v>
      </c>
      <c r="C38" s="42" t="s">
        <v>293</v>
      </c>
      <c r="D38" s="174" t="s">
        <v>294</v>
      </c>
      <c r="E38" s="52">
        <v>80</v>
      </c>
      <c r="F38" s="75">
        <v>10</v>
      </c>
      <c r="G38" s="76">
        <v>1</v>
      </c>
      <c r="H38" s="53">
        <f t="shared" si="2"/>
        <v>800</v>
      </c>
      <c r="I38" s="174"/>
      <c r="J38" s="52"/>
      <c r="K38" s="75">
        <v>10</v>
      </c>
      <c r="L38" s="76">
        <v>1</v>
      </c>
      <c r="M38" s="51">
        <f t="shared" si="3"/>
        <v>800</v>
      </c>
    </row>
    <row r="39" spans="1:13" s="41" customFormat="1" ht="15" x14ac:dyDescent="0.25">
      <c r="A39" s="91" t="s">
        <v>287</v>
      </c>
      <c r="B39" s="37" t="s">
        <v>98</v>
      </c>
      <c r="C39" s="42" t="s">
        <v>99</v>
      </c>
      <c r="D39" s="47" t="s">
        <v>100</v>
      </c>
      <c r="E39" s="52">
        <v>300</v>
      </c>
      <c r="F39" s="75">
        <v>1</v>
      </c>
      <c r="G39" s="75">
        <v>1</v>
      </c>
      <c r="H39" s="53">
        <f t="shared" si="2"/>
        <v>300</v>
      </c>
      <c r="I39" s="40"/>
      <c r="J39" s="112"/>
      <c r="K39" s="75">
        <v>1</v>
      </c>
      <c r="L39" s="75">
        <v>1</v>
      </c>
      <c r="M39" s="51">
        <f t="shared" si="3"/>
        <v>300</v>
      </c>
    </row>
    <row r="40" spans="1:13" s="2" customFormat="1" ht="30" x14ac:dyDescent="0.25">
      <c r="A40" s="91" t="s">
        <v>288</v>
      </c>
      <c r="B40" s="4" t="s">
        <v>43</v>
      </c>
      <c r="C40" s="33"/>
      <c r="D40" s="3" t="s">
        <v>25</v>
      </c>
      <c r="E40" s="50">
        <v>1000</v>
      </c>
      <c r="F40" s="76">
        <v>6</v>
      </c>
      <c r="G40" s="76">
        <v>1</v>
      </c>
      <c r="H40" s="51">
        <f t="shared" si="2"/>
        <v>6000</v>
      </c>
      <c r="I40" s="8" t="s">
        <v>95</v>
      </c>
      <c r="J40" s="15"/>
      <c r="K40" s="76">
        <v>6</v>
      </c>
      <c r="L40" s="76">
        <v>1</v>
      </c>
      <c r="M40" s="51">
        <f t="shared" si="3"/>
        <v>6000</v>
      </c>
    </row>
    <row r="41" spans="1:13" s="2" customFormat="1" ht="16.2" customHeight="1" x14ac:dyDescent="0.4">
      <c r="A41" s="91"/>
      <c r="B41" s="4"/>
      <c r="C41" s="16"/>
      <c r="D41" s="3"/>
      <c r="E41" s="97" t="s">
        <v>250</v>
      </c>
      <c r="F41" s="76"/>
      <c r="G41" s="76"/>
      <c r="H41" s="55">
        <f>SUM(H21:H40)</f>
        <v>45915</v>
      </c>
      <c r="I41" s="8"/>
      <c r="J41" s="115"/>
      <c r="K41" s="76"/>
      <c r="L41" s="76"/>
      <c r="M41" s="55">
        <f>SUM(M21:M40)</f>
        <v>45915</v>
      </c>
    </row>
    <row r="42" spans="1:13" s="2" customFormat="1" ht="17.399999999999999" x14ac:dyDescent="0.4">
      <c r="A42" s="94"/>
      <c r="B42" s="21"/>
      <c r="C42" s="21"/>
      <c r="D42" s="21"/>
      <c r="E42" s="56" t="s">
        <v>295</v>
      </c>
      <c r="F42" s="79"/>
      <c r="G42" s="79"/>
      <c r="H42" s="55">
        <f>H41*6</f>
        <v>275490</v>
      </c>
      <c r="I42" s="6"/>
      <c r="J42" s="15"/>
      <c r="K42" s="79"/>
      <c r="L42" s="79"/>
      <c r="M42" s="55">
        <f>M41*6</f>
        <v>275490</v>
      </c>
    </row>
    <row r="43" spans="1:13" s="2" customFormat="1" ht="18" x14ac:dyDescent="0.25">
      <c r="A43" s="90">
        <v>3</v>
      </c>
      <c r="B43" s="65" t="s">
        <v>111</v>
      </c>
      <c r="C43" s="36"/>
      <c r="D43" s="36"/>
      <c r="E43" s="57"/>
      <c r="F43" s="78"/>
      <c r="G43" s="78"/>
      <c r="H43" s="57"/>
      <c r="I43" s="36"/>
      <c r="J43" s="169"/>
      <c r="K43" s="78"/>
      <c r="L43" s="78"/>
      <c r="M43" s="57"/>
    </row>
    <row r="44" spans="1:13" s="41" customFormat="1" ht="16.2" customHeight="1" x14ac:dyDescent="0.25">
      <c r="A44" s="99" t="s">
        <v>126</v>
      </c>
      <c r="B44" s="37" t="s">
        <v>15</v>
      </c>
      <c r="C44" s="42"/>
      <c r="D44" s="46" t="s">
        <v>10</v>
      </c>
      <c r="E44" s="52">
        <v>35</v>
      </c>
      <c r="F44" s="75">
        <v>2</v>
      </c>
      <c r="G44" s="75">
        <v>1</v>
      </c>
      <c r="H44" s="53">
        <f t="shared" ref="H44:H73" si="4">F44*G44*E44</f>
        <v>70</v>
      </c>
      <c r="I44" s="47"/>
      <c r="J44" s="116"/>
      <c r="K44" s="75">
        <v>2</v>
      </c>
      <c r="L44" s="75">
        <v>0</v>
      </c>
      <c r="M44" s="51">
        <f t="shared" ref="M44:M73" si="5">E44*K44*L44</f>
        <v>0</v>
      </c>
    </row>
    <row r="45" spans="1:13" s="45" customFormat="1" ht="15" customHeight="1" x14ac:dyDescent="0.25">
      <c r="A45" s="99" t="s">
        <v>81</v>
      </c>
      <c r="B45" s="40" t="s">
        <v>30</v>
      </c>
      <c r="C45" s="43" t="s">
        <v>110</v>
      </c>
      <c r="D45" s="44" t="s">
        <v>10</v>
      </c>
      <c r="E45" s="58">
        <v>1000</v>
      </c>
      <c r="F45" s="77">
        <v>1</v>
      </c>
      <c r="G45" s="77">
        <v>1</v>
      </c>
      <c r="H45" s="53">
        <f t="shared" si="4"/>
        <v>1000</v>
      </c>
      <c r="I45" s="40" t="s">
        <v>27</v>
      </c>
      <c r="J45" s="114"/>
      <c r="K45" s="77">
        <v>1</v>
      </c>
      <c r="L45" s="75">
        <v>0</v>
      </c>
      <c r="M45" s="51">
        <f t="shared" si="5"/>
        <v>0</v>
      </c>
    </row>
    <row r="46" spans="1:13" s="41" customFormat="1" ht="15" customHeight="1" x14ac:dyDescent="0.25">
      <c r="A46" s="99" t="s">
        <v>82</v>
      </c>
      <c r="B46" s="37" t="s">
        <v>31</v>
      </c>
      <c r="C46" s="42" t="s">
        <v>32</v>
      </c>
      <c r="D46" s="46" t="s">
        <v>9</v>
      </c>
      <c r="E46" s="52">
        <v>550</v>
      </c>
      <c r="F46" s="75">
        <v>4</v>
      </c>
      <c r="G46" s="75">
        <v>1</v>
      </c>
      <c r="H46" s="53">
        <f t="shared" si="4"/>
        <v>2200</v>
      </c>
      <c r="I46" s="40" t="s">
        <v>27</v>
      </c>
      <c r="J46" s="112"/>
      <c r="K46" s="75">
        <v>4</v>
      </c>
      <c r="L46" s="75">
        <v>0</v>
      </c>
      <c r="M46" s="51">
        <f t="shared" si="5"/>
        <v>0</v>
      </c>
    </row>
    <row r="47" spans="1:13" s="41" customFormat="1" ht="17.399999999999999" x14ac:dyDescent="0.25">
      <c r="A47" s="177" t="s">
        <v>299</v>
      </c>
      <c r="B47" s="37" t="s">
        <v>300</v>
      </c>
      <c r="C47" s="42"/>
      <c r="D47" s="178" t="s">
        <v>301</v>
      </c>
      <c r="E47" s="52">
        <v>1500</v>
      </c>
      <c r="F47" s="75">
        <v>1</v>
      </c>
      <c r="G47" s="75">
        <v>1</v>
      </c>
      <c r="H47" s="53">
        <f t="shared" si="4"/>
        <v>1500</v>
      </c>
      <c r="I47" s="40"/>
      <c r="J47" s="52"/>
      <c r="K47" s="75">
        <v>1</v>
      </c>
      <c r="L47" s="75">
        <v>0</v>
      </c>
      <c r="M47" s="51">
        <f t="shared" si="5"/>
        <v>0</v>
      </c>
    </row>
    <row r="48" spans="1:13" s="41" customFormat="1" ht="15" customHeight="1" x14ac:dyDescent="0.25">
      <c r="A48" s="99" t="s">
        <v>83</v>
      </c>
      <c r="B48" s="37" t="s">
        <v>33</v>
      </c>
      <c r="C48" s="42" t="s">
        <v>34</v>
      </c>
      <c r="D48" s="47" t="s">
        <v>35</v>
      </c>
      <c r="E48" s="52">
        <v>3</v>
      </c>
      <c r="F48" s="75">
        <v>300</v>
      </c>
      <c r="G48" s="75">
        <v>1</v>
      </c>
      <c r="H48" s="53">
        <f t="shared" si="4"/>
        <v>900</v>
      </c>
      <c r="I48" s="40"/>
      <c r="J48" s="52">
        <v>550</v>
      </c>
      <c r="K48" s="75">
        <v>300</v>
      </c>
      <c r="L48" s="75">
        <v>0</v>
      </c>
      <c r="M48" s="51">
        <f t="shared" si="5"/>
        <v>0</v>
      </c>
    </row>
    <row r="49" spans="1:13" s="41" customFormat="1" ht="15" customHeight="1" x14ac:dyDescent="0.25">
      <c r="A49" s="99" t="s">
        <v>84</v>
      </c>
      <c r="B49" s="4" t="s">
        <v>138</v>
      </c>
      <c r="C49" s="42" t="s">
        <v>154</v>
      </c>
      <c r="D49" s="74" t="s">
        <v>35</v>
      </c>
      <c r="E49" s="52">
        <v>3</v>
      </c>
      <c r="F49" s="75">
        <v>100</v>
      </c>
      <c r="G49" s="75">
        <v>1</v>
      </c>
      <c r="H49" s="53">
        <f t="shared" si="4"/>
        <v>300</v>
      </c>
      <c r="I49" s="40"/>
      <c r="J49" s="112">
        <v>4</v>
      </c>
      <c r="K49" s="75">
        <v>100</v>
      </c>
      <c r="L49" s="75">
        <v>0</v>
      </c>
      <c r="M49" s="51">
        <f t="shared" si="5"/>
        <v>0</v>
      </c>
    </row>
    <row r="50" spans="1:13" s="41" customFormat="1" ht="15" customHeight="1" x14ac:dyDescent="0.25">
      <c r="A50" s="99" t="s">
        <v>44</v>
      </c>
      <c r="B50" s="4" t="s">
        <v>139</v>
      </c>
      <c r="C50" s="42" t="s">
        <v>140</v>
      </c>
      <c r="D50" s="74" t="s">
        <v>142</v>
      </c>
      <c r="E50" s="52">
        <v>0.5</v>
      </c>
      <c r="F50" s="75">
        <v>100</v>
      </c>
      <c r="G50" s="75">
        <v>1</v>
      </c>
      <c r="H50" s="53">
        <f t="shared" si="4"/>
        <v>50</v>
      </c>
      <c r="I50" s="40"/>
      <c r="J50" s="112">
        <v>4</v>
      </c>
      <c r="K50" s="75">
        <v>100</v>
      </c>
      <c r="L50" s="75">
        <v>0</v>
      </c>
      <c r="M50" s="51">
        <f t="shared" si="5"/>
        <v>0</v>
      </c>
    </row>
    <row r="51" spans="1:13" s="41" customFormat="1" ht="15" customHeight="1" x14ac:dyDescent="0.25">
      <c r="A51" s="99" t="s">
        <v>45</v>
      </c>
      <c r="B51" s="4" t="s">
        <v>148</v>
      </c>
      <c r="C51" s="42" t="s">
        <v>149</v>
      </c>
      <c r="D51" s="74" t="s">
        <v>141</v>
      </c>
      <c r="E51" s="52">
        <v>10</v>
      </c>
      <c r="F51" s="75">
        <v>300</v>
      </c>
      <c r="G51" s="75">
        <v>1</v>
      </c>
      <c r="H51" s="53">
        <f t="shared" si="4"/>
        <v>3000</v>
      </c>
      <c r="I51" s="40"/>
      <c r="J51" s="112"/>
      <c r="K51" s="75">
        <v>300</v>
      </c>
      <c r="L51" s="75">
        <v>0</v>
      </c>
      <c r="M51" s="51">
        <f t="shared" si="5"/>
        <v>0</v>
      </c>
    </row>
    <row r="52" spans="1:13" s="41" customFormat="1" ht="15" customHeight="1" x14ac:dyDescent="0.25">
      <c r="A52" s="99" t="s">
        <v>107</v>
      </c>
      <c r="B52" s="4" t="s">
        <v>165</v>
      </c>
      <c r="C52" s="42"/>
      <c r="D52" s="74" t="s">
        <v>195</v>
      </c>
      <c r="E52" s="52">
        <v>40</v>
      </c>
      <c r="F52" s="75">
        <v>2</v>
      </c>
      <c r="G52" s="75">
        <v>1</v>
      </c>
      <c r="H52" s="53">
        <f t="shared" si="4"/>
        <v>80</v>
      </c>
      <c r="I52" s="40"/>
      <c r="J52" s="112"/>
      <c r="K52" s="75">
        <v>2</v>
      </c>
      <c r="L52" s="75">
        <v>0</v>
      </c>
      <c r="M52" s="51">
        <f t="shared" si="5"/>
        <v>0</v>
      </c>
    </row>
    <row r="53" spans="1:13" s="41" customFormat="1" ht="15" customHeight="1" x14ac:dyDescent="0.25">
      <c r="A53" s="99" t="s">
        <v>108</v>
      </c>
      <c r="B53" s="4" t="s">
        <v>205</v>
      </c>
      <c r="C53" s="42" t="s">
        <v>140</v>
      </c>
      <c r="D53" s="89" t="s">
        <v>171</v>
      </c>
      <c r="E53" s="52">
        <v>0.5</v>
      </c>
      <c r="F53" s="75">
        <v>200</v>
      </c>
      <c r="G53" s="75">
        <v>1</v>
      </c>
      <c r="H53" s="53">
        <f t="shared" si="4"/>
        <v>100</v>
      </c>
      <c r="I53" s="40"/>
      <c r="J53" s="112"/>
      <c r="K53" s="75">
        <v>200</v>
      </c>
      <c r="L53" s="75">
        <v>0</v>
      </c>
      <c r="M53" s="51">
        <f t="shared" si="5"/>
        <v>0</v>
      </c>
    </row>
    <row r="54" spans="1:13" s="41" customFormat="1" ht="15" customHeight="1" x14ac:dyDescent="0.25">
      <c r="A54" s="99" t="s">
        <v>46</v>
      </c>
      <c r="B54" s="4" t="s">
        <v>206</v>
      </c>
      <c r="C54" s="42" t="s">
        <v>140</v>
      </c>
      <c r="D54" s="89" t="s">
        <v>171</v>
      </c>
      <c r="E54" s="52">
        <v>0.5</v>
      </c>
      <c r="F54" s="75">
        <v>200</v>
      </c>
      <c r="G54" s="75">
        <v>1</v>
      </c>
      <c r="H54" s="53">
        <f t="shared" si="4"/>
        <v>100</v>
      </c>
      <c r="I54" s="40"/>
      <c r="J54" s="112"/>
      <c r="K54" s="75">
        <v>200</v>
      </c>
      <c r="L54" s="75">
        <v>0</v>
      </c>
      <c r="M54" s="51">
        <f t="shared" si="5"/>
        <v>0</v>
      </c>
    </row>
    <row r="55" spans="1:13" s="41" customFormat="1" ht="15" customHeight="1" x14ac:dyDescent="0.25">
      <c r="A55" s="99" t="s">
        <v>47</v>
      </c>
      <c r="B55" s="4" t="s">
        <v>192</v>
      </c>
      <c r="C55" s="42" t="s">
        <v>193</v>
      </c>
      <c r="D55" s="74" t="s">
        <v>194</v>
      </c>
      <c r="E55" s="52">
        <v>40</v>
      </c>
      <c r="F55" s="75">
        <v>2</v>
      </c>
      <c r="G55" s="75">
        <v>1</v>
      </c>
      <c r="H55" s="53">
        <f t="shared" si="4"/>
        <v>80</v>
      </c>
      <c r="I55" s="40"/>
      <c r="J55" s="112"/>
      <c r="K55" s="75">
        <v>2</v>
      </c>
      <c r="L55" s="75">
        <v>0</v>
      </c>
      <c r="M55" s="51">
        <f t="shared" si="5"/>
        <v>0</v>
      </c>
    </row>
    <row r="56" spans="1:13" s="41" customFormat="1" ht="15" x14ac:dyDescent="0.25">
      <c r="A56" s="99" t="s">
        <v>48</v>
      </c>
      <c r="B56" s="4" t="s">
        <v>36</v>
      </c>
      <c r="C56" s="42"/>
      <c r="D56" s="47" t="s">
        <v>37</v>
      </c>
      <c r="E56" s="52">
        <v>40</v>
      </c>
      <c r="F56" s="75">
        <v>2</v>
      </c>
      <c r="G56" s="75">
        <v>1</v>
      </c>
      <c r="H56" s="53">
        <f t="shared" si="4"/>
        <v>80</v>
      </c>
      <c r="I56" s="40"/>
      <c r="J56" s="112"/>
      <c r="K56" s="75">
        <v>2</v>
      </c>
      <c r="L56" s="75">
        <v>0</v>
      </c>
      <c r="M56" s="51">
        <f t="shared" si="5"/>
        <v>0</v>
      </c>
    </row>
    <row r="57" spans="1:13" s="41" customFormat="1" ht="15" x14ac:dyDescent="0.25">
      <c r="A57" s="99" t="s">
        <v>49</v>
      </c>
      <c r="B57" s="4" t="s">
        <v>202</v>
      </c>
      <c r="C57" s="42"/>
      <c r="D57" s="88" t="s">
        <v>203</v>
      </c>
      <c r="E57" s="52">
        <v>150</v>
      </c>
      <c r="F57" s="75">
        <v>1</v>
      </c>
      <c r="G57" s="75">
        <v>1</v>
      </c>
      <c r="H57" s="53">
        <f t="shared" si="4"/>
        <v>150</v>
      </c>
      <c r="I57" s="40"/>
      <c r="J57" s="112"/>
      <c r="K57" s="75">
        <v>1</v>
      </c>
      <c r="L57" s="75">
        <v>0</v>
      </c>
      <c r="M57" s="51">
        <f t="shared" si="5"/>
        <v>0</v>
      </c>
    </row>
    <row r="58" spans="1:13" s="41" customFormat="1" ht="15" x14ac:dyDescent="0.25">
      <c r="A58" s="99" t="s">
        <v>50</v>
      </c>
      <c r="B58" s="4" t="s">
        <v>16</v>
      </c>
      <c r="C58" s="42"/>
      <c r="D58" s="47" t="s">
        <v>26</v>
      </c>
      <c r="E58" s="52">
        <v>20</v>
      </c>
      <c r="F58" s="75">
        <v>8</v>
      </c>
      <c r="G58" s="75">
        <v>1</v>
      </c>
      <c r="H58" s="53">
        <f t="shared" si="4"/>
        <v>160</v>
      </c>
      <c r="I58" s="40" t="s">
        <v>74</v>
      </c>
      <c r="J58" s="112"/>
      <c r="K58" s="75">
        <v>8</v>
      </c>
      <c r="L58" s="75">
        <v>0</v>
      </c>
      <c r="M58" s="51">
        <f t="shared" si="5"/>
        <v>0</v>
      </c>
    </row>
    <row r="59" spans="1:13" s="41" customFormat="1" ht="15" x14ac:dyDescent="0.25">
      <c r="A59" s="99" t="s">
        <v>51</v>
      </c>
      <c r="B59" s="4" t="s">
        <v>38</v>
      </c>
      <c r="C59" s="42" t="s">
        <v>39</v>
      </c>
      <c r="D59" s="47" t="s">
        <v>10</v>
      </c>
      <c r="E59" s="52">
        <v>800</v>
      </c>
      <c r="F59" s="75">
        <v>4</v>
      </c>
      <c r="G59" s="75">
        <v>1</v>
      </c>
      <c r="H59" s="53">
        <f t="shared" si="4"/>
        <v>3200</v>
      </c>
      <c r="I59" s="40" t="s">
        <v>74</v>
      </c>
      <c r="J59" s="112"/>
      <c r="K59" s="75">
        <v>4</v>
      </c>
      <c r="L59" s="75">
        <v>0</v>
      </c>
      <c r="M59" s="51">
        <f t="shared" si="5"/>
        <v>0</v>
      </c>
    </row>
    <row r="60" spans="1:13" s="41" customFormat="1" ht="15" x14ac:dyDescent="0.25">
      <c r="A60" s="99" t="s">
        <v>52</v>
      </c>
      <c r="B60" s="4" t="s">
        <v>40</v>
      </c>
      <c r="C60" s="42" t="s">
        <v>41</v>
      </c>
      <c r="D60" s="47" t="s">
        <v>9</v>
      </c>
      <c r="E60" s="52">
        <v>800</v>
      </c>
      <c r="F60" s="75">
        <v>1</v>
      </c>
      <c r="G60" s="75">
        <v>1</v>
      </c>
      <c r="H60" s="53">
        <f t="shared" si="4"/>
        <v>800</v>
      </c>
      <c r="I60" s="40" t="s">
        <v>74</v>
      </c>
      <c r="J60" s="112"/>
      <c r="K60" s="75">
        <v>1</v>
      </c>
      <c r="L60" s="75">
        <v>0</v>
      </c>
      <c r="M60" s="51">
        <f t="shared" si="5"/>
        <v>0</v>
      </c>
    </row>
    <row r="61" spans="1:13" s="41" customFormat="1" ht="15" x14ac:dyDescent="0.25">
      <c r="A61" s="99" t="s">
        <v>53</v>
      </c>
      <c r="B61" s="4" t="s">
        <v>92</v>
      </c>
      <c r="C61" s="37" t="s">
        <v>302</v>
      </c>
      <c r="D61" s="47" t="s">
        <v>94</v>
      </c>
      <c r="E61" s="52">
        <v>800</v>
      </c>
      <c r="F61" s="75">
        <v>2</v>
      </c>
      <c r="G61" s="75">
        <v>1</v>
      </c>
      <c r="H61" s="53">
        <f t="shared" si="4"/>
        <v>1600</v>
      </c>
      <c r="I61" s="40" t="s">
        <v>93</v>
      </c>
      <c r="J61" s="112"/>
      <c r="K61" s="75">
        <v>2</v>
      </c>
      <c r="L61" s="75">
        <v>0</v>
      </c>
      <c r="M61" s="51">
        <f t="shared" si="5"/>
        <v>0</v>
      </c>
    </row>
    <row r="62" spans="1:13" s="41" customFormat="1" ht="15" x14ac:dyDescent="0.25">
      <c r="A62" s="99" t="s">
        <v>54</v>
      </c>
      <c r="B62" s="42" t="s">
        <v>170</v>
      </c>
      <c r="C62" s="103" t="s">
        <v>219</v>
      </c>
      <c r="D62" s="103" t="s">
        <v>221</v>
      </c>
      <c r="E62" s="52">
        <v>35</v>
      </c>
      <c r="F62" s="75">
        <v>20</v>
      </c>
      <c r="G62" s="75">
        <v>1</v>
      </c>
      <c r="H62" s="51">
        <f t="shared" si="4"/>
        <v>700</v>
      </c>
      <c r="I62" s="40"/>
      <c r="J62" s="112"/>
      <c r="K62" s="75">
        <v>20</v>
      </c>
      <c r="L62" s="75">
        <v>0</v>
      </c>
      <c r="M62" s="51">
        <f t="shared" si="5"/>
        <v>0</v>
      </c>
    </row>
    <row r="63" spans="1:13" s="2" customFormat="1" ht="15" x14ac:dyDescent="0.25">
      <c r="A63" s="99" t="s">
        <v>55</v>
      </c>
      <c r="B63" s="4" t="s">
        <v>103</v>
      </c>
      <c r="C63" s="33" t="s">
        <v>104</v>
      </c>
      <c r="D63" s="3" t="s">
        <v>6</v>
      </c>
      <c r="E63" s="50">
        <v>400</v>
      </c>
      <c r="F63" s="76">
        <v>2</v>
      </c>
      <c r="G63" s="76">
        <v>1</v>
      </c>
      <c r="H63" s="51">
        <f t="shared" si="4"/>
        <v>800</v>
      </c>
      <c r="I63" s="8"/>
      <c r="J63" s="50">
        <v>400</v>
      </c>
      <c r="K63" s="76">
        <v>2</v>
      </c>
      <c r="L63" s="75">
        <v>0</v>
      </c>
      <c r="M63" s="51">
        <f t="shared" si="5"/>
        <v>0</v>
      </c>
    </row>
    <row r="64" spans="1:13" s="41" customFormat="1" ht="15" x14ac:dyDescent="0.25">
      <c r="A64" s="99" t="s">
        <v>57</v>
      </c>
      <c r="B64" s="4" t="s">
        <v>101</v>
      </c>
      <c r="C64" s="42" t="s">
        <v>105</v>
      </c>
      <c r="D64" s="3" t="s">
        <v>6</v>
      </c>
      <c r="E64" s="52">
        <v>3000</v>
      </c>
      <c r="F64" s="75">
        <v>1</v>
      </c>
      <c r="G64" s="75">
        <v>1</v>
      </c>
      <c r="H64" s="53">
        <f t="shared" si="4"/>
        <v>3000</v>
      </c>
      <c r="I64" s="40"/>
      <c r="J64" s="112"/>
      <c r="K64" s="75">
        <v>1</v>
      </c>
      <c r="L64" s="75">
        <v>0</v>
      </c>
      <c r="M64" s="51">
        <f t="shared" si="5"/>
        <v>0</v>
      </c>
    </row>
    <row r="65" spans="1:19" s="41" customFormat="1" ht="15" x14ac:dyDescent="0.25">
      <c r="A65" s="99" t="s">
        <v>135</v>
      </c>
      <c r="B65" s="4" t="s">
        <v>180</v>
      </c>
      <c r="C65" s="42" t="s">
        <v>105</v>
      </c>
      <c r="D65" s="3" t="s">
        <v>6</v>
      </c>
      <c r="E65" s="52">
        <v>400</v>
      </c>
      <c r="F65" s="75">
        <v>1</v>
      </c>
      <c r="G65" s="75">
        <v>1</v>
      </c>
      <c r="H65" s="53">
        <f t="shared" si="4"/>
        <v>400</v>
      </c>
      <c r="I65" s="40"/>
      <c r="J65" s="112"/>
      <c r="K65" s="75">
        <v>1</v>
      </c>
      <c r="L65" s="75">
        <v>0</v>
      </c>
      <c r="M65" s="51">
        <f t="shared" si="5"/>
        <v>0</v>
      </c>
    </row>
    <row r="66" spans="1:19" s="41" customFormat="1" ht="15" x14ac:dyDescent="0.25">
      <c r="A66" s="99" t="s">
        <v>143</v>
      </c>
      <c r="B66" s="4" t="s">
        <v>222</v>
      </c>
      <c r="C66" s="42" t="s">
        <v>310</v>
      </c>
      <c r="D66" s="3" t="s">
        <v>223</v>
      </c>
      <c r="E66" s="52">
        <v>200</v>
      </c>
      <c r="F66" s="75">
        <v>8</v>
      </c>
      <c r="G66" s="75">
        <v>1</v>
      </c>
      <c r="H66" s="53">
        <f t="shared" si="4"/>
        <v>1600</v>
      </c>
      <c r="I66" s="40"/>
      <c r="J66" s="52">
        <v>200</v>
      </c>
      <c r="K66" s="75">
        <v>8</v>
      </c>
      <c r="L66" s="75">
        <v>0</v>
      </c>
      <c r="M66" s="51">
        <f t="shared" si="5"/>
        <v>0</v>
      </c>
      <c r="N66" s="104"/>
      <c r="P66" s="75"/>
      <c r="Q66" s="2"/>
      <c r="R66" s="2"/>
      <c r="S66" s="2"/>
    </row>
    <row r="67" spans="1:19" s="2" customFormat="1" ht="15" x14ac:dyDescent="0.25">
      <c r="A67" s="99" t="s">
        <v>181</v>
      </c>
      <c r="B67" s="4" t="s">
        <v>29</v>
      </c>
      <c r="C67" s="33" t="s">
        <v>182</v>
      </c>
      <c r="D67" s="3" t="s">
        <v>6</v>
      </c>
      <c r="E67" s="50">
        <v>300</v>
      </c>
      <c r="F67" s="76">
        <v>6</v>
      </c>
      <c r="G67" s="76">
        <v>1</v>
      </c>
      <c r="H67" s="53">
        <f t="shared" si="4"/>
        <v>1800</v>
      </c>
      <c r="I67" s="8"/>
      <c r="J67" s="15"/>
      <c r="K67" s="76">
        <v>6</v>
      </c>
      <c r="L67" s="75">
        <v>0</v>
      </c>
      <c r="M67" s="51">
        <f t="shared" si="5"/>
        <v>0</v>
      </c>
    </row>
    <row r="68" spans="1:19" s="2" customFormat="1" ht="15" x14ac:dyDescent="0.25">
      <c r="A68" s="99" t="s">
        <v>196</v>
      </c>
      <c r="B68" s="4" t="s">
        <v>28</v>
      </c>
      <c r="C68" s="33" t="s">
        <v>311</v>
      </c>
      <c r="D68" s="3" t="s">
        <v>6</v>
      </c>
      <c r="E68" s="50">
        <v>45</v>
      </c>
      <c r="F68" s="76">
        <v>13</v>
      </c>
      <c r="G68" s="76">
        <v>1</v>
      </c>
      <c r="H68" s="53">
        <f t="shared" si="4"/>
        <v>585</v>
      </c>
      <c r="I68" s="8"/>
      <c r="J68" s="50">
        <v>45</v>
      </c>
      <c r="K68" s="76">
        <v>13</v>
      </c>
      <c r="L68" s="75">
        <v>0</v>
      </c>
      <c r="M68" s="51">
        <f t="shared" si="5"/>
        <v>0</v>
      </c>
    </row>
    <row r="69" spans="1:19" s="2" customFormat="1" ht="15" x14ac:dyDescent="0.25">
      <c r="A69" s="99" t="s">
        <v>197</v>
      </c>
      <c r="B69" s="4" t="s">
        <v>8</v>
      </c>
      <c r="C69" s="33" t="s">
        <v>158</v>
      </c>
      <c r="D69" s="3" t="s">
        <v>6</v>
      </c>
      <c r="E69" s="50">
        <v>1000</v>
      </c>
      <c r="F69" s="76">
        <v>2</v>
      </c>
      <c r="G69" s="76">
        <v>1</v>
      </c>
      <c r="H69" s="51">
        <f t="shared" si="4"/>
        <v>2000</v>
      </c>
      <c r="I69" s="8"/>
      <c r="J69" s="50">
        <v>1000</v>
      </c>
      <c r="K69" s="76">
        <v>2</v>
      </c>
      <c r="L69" s="75">
        <v>0</v>
      </c>
      <c r="M69" s="51">
        <f t="shared" si="5"/>
        <v>0</v>
      </c>
    </row>
    <row r="70" spans="1:19" s="2" customFormat="1" ht="15" x14ac:dyDescent="0.25">
      <c r="A70" s="99" t="s">
        <v>204</v>
      </c>
      <c r="B70" s="4" t="s">
        <v>7</v>
      </c>
      <c r="C70" s="33" t="s">
        <v>158</v>
      </c>
      <c r="D70" s="3" t="s">
        <v>6</v>
      </c>
      <c r="E70" s="73">
        <v>1500</v>
      </c>
      <c r="F70" s="69">
        <v>2</v>
      </c>
      <c r="G70" s="76">
        <v>1</v>
      </c>
      <c r="H70" s="51">
        <f t="shared" si="4"/>
        <v>3000</v>
      </c>
      <c r="I70" s="8"/>
      <c r="J70" s="73">
        <v>1500</v>
      </c>
      <c r="K70" s="69">
        <v>2</v>
      </c>
      <c r="L70" s="75">
        <v>0</v>
      </c>
      <c r="M70" s="51">
        <f t="shared" si="5"/>
        <v>0</v>
      </c>
    </row>
    <row r="71" spans="1:19" s="2" customFormat="1" ht="15" x14ac:dyDescent="0.25">
      <c r="A71" s="99" t="s">
        <v>207</v>
      </c>
      <c r="B71" s="66" t="s">
        <v>114</v>
      </c>
      <c r="C71" s="33"/>
      <c r="D71" s="3" t="s">
        <v>6</v>
      </c>
      <c r="E71" s="73">
        <v>1500</v>
      </c>
      <c r="F71" s="69">
        <v>2</v>
      </c>
      <c r="G71" s="76">
        <v>1</v>
      </c>
      <c r="H71" s="51">
        <f t="shared" si="4"/>
        <v>3000</v>
      </c>
      <c r="I71" s="8"/>
      <c r="J71" s="73">
        <v>1500</v>
      </c>
      <c r="K71" s="69">
        <v>2</v>
      </c>
      <c r="L71" s="75">
        <v>0</v>
      </c>
      <c r="M71" s="51">
        <f t="shared" si="5"/>
        <v>0</v>
      </c>
    </row>
    <row r="72" spans="1:19" s="2" customFormat="1" ht="15" x14ac:dyDescent="0.25">
      <c r="A72" s="99" t="s">
        <v>208</v>
      </c>
      <c r="B72" s="4" t="s">
        <v>115</v>
      </c>
      <c r="C72" s="33"/>
      <c r="D72" s="3" t="s">
        <v>117</v>
      </c>
      <c r="E72" s="73">
        <v>2500</v>
      </c>
      <c r="F72" s="69">
        <v>2</v>
      </c>
      <c r="G72" s="76">
        <v>1</v>
      </c>
      <c r="H72" s="51">
        <f t="shared" si="4"/>
        <v>5000</v>
      </c>
      <c r="I72" s="8"/>
      <c r="J72" s="73">
        <v>2500</v>
      </c>
      <c r="K72" s="69">
        <v>2</v>
      </c>
      <c r="L72" s="75">
        <v>0</v>
      </c>
      <c r="M72" s="51">
        <f t="shared" si="5"/>
        <v>0</v>
      </c>
    </row>
    <row r="73" spans="1:19" s="2" customFormat="1" ht="30" x14ac:dyDescent="0.25">
      <c r="A73" s="99" t="s">
        <v>209</v>
      </c>
      <c r="B73" s="66" t="s">
        <v>116</v>
      </c>
      <c r="C73" s="33"/>
      <c r="D73" s="3" t="s">
        <v>117</v>
      </c>
      <c r="E73" s="73">
        <v>430</v>
      </c>
      <c r="F73" s="69">
        <v>2</v>
      </c>
      <c r="G73" s="76">
        <v>1</v>
      </c>
      <c r="H73" s="51">
        <f t="shared" si="4"/>
        <v>860</v>
      </c>
      <c r="I73" s="8"/>
      <c r="J73" s="15"/>
      <c r="K73" s="69">
        <v>2</v>
      </c>
      <c r="L73" s="75">
        <v>0</v>
      </c>
      <c r="M73" s="51">
        <f t="shared" si="5"/>
        <v>0</v>
      </c>
    </row>
    <row r="74" spans="1:19" s="2" customFormat="1" ht="17.399999999999999" x14ac:dyDescent="0.25">
      <c r="A74" s="93"/>
      <c r="B74" s="15"/>
      <c r="C74" s="33"/>
      <c r="D74" s="67"/>
      <c r="E74" s="54" t="s">
        <v>271</v>
      </c>
      <c r="F74" s="76"/>
      <c r="G74" s="76"/>
      <c r="H74" s="55">
        <f>SUM(H44:H73)</f>
        <v>38115</v>
      </c>
      <c r="I74" s="8"/>
      <c r="J74" s="15"/>
      <c r="K74" s="76"/>
      <c r="L74" s="76"/>
      <c r="M74" s="55">
        <f>SUM(M44:M73)</f>
        <v>0</v>
      </c>
    </row>
    <row r="75" spans="1:19" s="2" customFormat="1" ht="17.399999999999999" x14ac:dyDescent="0.25">
      <c r="A75" s="93"/>
      <c r="B75" s="15"/>
      <c r="C75" s="33"/>
      <c r="D75" s="67"/>
      <c r="E75" s="54" t="s">
        <v>275</v>
      </c>
      <c r="F75" s="76"/>
      <c r="G75" s="76"/>
      <c r="H75" s="55">
        <f>H74*18</f>
        <v>686070</v>
      </c>
      <c r="I75" s="8"/>
      <c r="J75" s="15"/>
      <c r="K75" s="76"/>
      <c r="L75" s="76"/>
      <c r="M75" s="55">
        <f>M74*18</f>
        <v>0</v>
      </c>
    </row>
    <row r="76" spans="1:19" s="2" customFormat="1" ht="17.399999999999999" x14ac:dyDescent="0.4">
      <c r="A76" s="94"/>
      <c r="B76" s="60"/>
      <c r="C76" s="61"/>
      <c r="D76" s="61"/>
      <c r="E76" s="62" t="s">
        <v>109</v>
      </c>
      <c r="F76" s="80"/>
      <c r="G76" s="80"/>
      <c r="H76" s="63">
        <f>H42+H75+H19</f>
        <v>1311660</v>
      </c>
      <c r="I76" s="64"/>
      <c r="J76" s="15"/>
      <c r="K76" s="80"/>
      <c r="L76" s="80"/>
      <c r="M76" s="63">
        <f>M42+M75+M19</f>
        <v>625590</v>
      </c>
    </row>
    <row r="77" spans="1:19" s="48" customFormat="1" x14ac:dyDescent="0.35">
      <c r="A77" s="148" t="s">
        <v>260</v>
      </c>
      <c r="B77" s="148"/>
      <c r="C77" s="149"/>
      <c r="D77" s="150"/>
      <c r="E77" s="149"/>
      <c r="F77" s="150"/>
      <c r="G77" s="149"/>
      <c r="H77" s="151"/>
      <c r="I77" s="152"/>
      <c r="J77" s="152"/>
      <c r="K77" s="150"/>
      <c r="L77" s="149"/>
      <c r="M77" s="151"/>
    </row>
    <row r="78" spans="1:19" s="48" customFormat="1" x14ac:dyDescent="0.35">
      <c r="A78" s="211" t="s">
        <v>261</v>
      </c>
      <c r="B78" s="211"/>
      <c r="C78" s="149"/>
      <c r="D78" s="150"/>
      <c r="E78" s="168">
        <v>0.06</v>
      </c>
      <c r="F78" s="150"/>
      <c r="G78" s="149"/>
      <c r="H78" s="151">
        <f>0.06*H76</f>
        <v>78699.599999999991</v>
      </c>
      <c r="I78" s="152"/>
      <c r="J78" s="152"/>
      <c r="K78" s="150"/>
      <c r="L78" s="149"/>
      <c r="M78" s="151">
        <f>0.06*M76</f>
        <v>37535.4</v>
      </c>
    </row>
    <row r="79" spans="1:19" s="48" customFormat="1" ht="14.4" x14ac:dyDescent="0.35">
      <c r="A79" s="170"/>
      <c r="B79" s="170"/>
      <c r="C79" s="149"/>
      <c r="D79" s="150"/>
      <c r="E79" s="171" t="s">
        <v>266</v>
      </c>
      <c r="F79" s="150"/>
      <c r="G79" s="149"/>
      <c r="H79" s="151">
        <f>H76+H78</f>
        <v>1390359.6</v>
      </c>
      <c r="I79" s="152"/>
      <c r="J79" s="152"/>
      <c r="K79" s="150"/>
      <c r="L79" s="149"/>
      <c r="M79" s="151">
        <f>M76+M78</f>
        <v>663125.4</v>
      </c>
    </row>
    <row r="80" spans="1:19" s="48" customFormat="1" x14ac:dyDescent="0.35">
      <c r="A80" s="142" t="s">
        <v>262</v>
      </c>
      <c r="B80" s="143"/>
      <c r="C80" s="143"/>
      <c r="D80" s="144"/>
      <c r="E80" s="145"/>
      <c r="F80" s="144"/>
      <c r="G80" s="143"/>
      <c r="H80" s="151">
        <f>(H76+H78)*0.1</f>
        <v>139035.96000000002</v>
      </c>
      <c r="I80" s="152"/>
      <c r="J80" s="153"/>
      <c r="K80" s="144"/>
      <c r="L80" s="143"/>
      <c r="M80" s="151">
        <f>(M76+M78)*0.1</f>
        <v>66312.540000000008</v>
      </c>
    </row>
    <row r="81" spans="1:13" s="48" customFormat="1" x14ac:dyDescent="0.35">
      <c r="A81" s="142" t="s">
        <v>263</v>
      </c>
      <c r="B81" s="147"/>
      <c r="C81" s="147"/>
      <c r="D81" s="144"/>
      <c r="E81" s="145"/>
      <c r="F81" s="144"/>
      <c r="G81" s="154"/>
      <c r="H81" s="151"/>
      <c r="I81" s="155"/>
      <c r="J81" s="156"/>
      <c r="K81" s="144"/>
      <c r="L81" s="154"/>
      <c r="M81" s="151"/>
    </row>
    <row r="82" spans="1:13" s="48" customFormat="1" ht="14.4" x14ac:dyDescent="0.35">
      <c r="A82" s="157"/>
      <c r="B82" s="158"/>
      <c r="C82" s="158"/>
      <c r="D82" s="159"/>
      <c r="E82" s="160"/>
      <c r="F82" s="161"/>
      <c r="G82" s="162"/>
      <c r="H82" s="113"/>
      <c r="I82" s="163"/>
      <c r="J82" s="163"/>
      <c r="K82" s="161"/>
      <c r="L82" s="162"/>
      <c r="M82" s="113"/>
    </row>
    <row r="83" spans="1:13" s="48" customFormat="1" ht="15" x14ac:dyDescent="0.35">
      <c r="A83" s="200" t="s">
        <v>249</v>
      </c>
      <c r="B83" s="200"/>
      <c r="C83" s="200"/>
      <c r="D83" s="200"/>
      <c r="E83" s="200"/>
      <c r="F83" s="164"/>
      <c r="G83" s="165"/>
      <c r="H83" s="167">
        <f>H76+H78+H80</f>
        <v>1529395.56</v>
      </c>
      <c r="I83" s="166"/>
      <c r="J83" s="166"/>
      <c r="K83" s="164"/>
      <c r="L83" s="165"/>
      <c r="M83" s="167">
        <f>M76+M78+M80</f>
        <v>729437.94000000006</v>
      </c>
    </row>
  </sheetData>
  <mergeCells count="17">
    <mergeCell ref="F7:H7"/>
    <mergeCell ref="K7:M7"/>
    <mergeCell ref="A78:B78"/>
    <mergeCell ref="A83:E83"/>
    <mergeCell ref="A1:G1"/>
    <mergeCell ref="B2:C2"/>
    <mergeCell ref="E2:G2"/>
    <mergeCell ref="B8:C8"/>
    <mergeCell ref="A10:A15"/>
    <mergeCell ref="B10:B15"/>
    <mergeCell ref="B3:C3"/>
    <mergeCell ref="E3:G3"/>
    <mergeCell ref="B4:C4"/>
    <mergeCell ref="E4:G4"/>
    <mergeCell ref="B5:C5"/>
    <mergeCell ref="E5:G5"/>
    <mergeCell ref="B20:C20"/>
  </mergeCells>
  <phoneticPr fontId="4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总报价</vt:lpstr>
      <vt:lpstr>项目整体沟通运营</vt:lpstr>
      <vt:lpstr>筛查车租赁</vt:lpstr>
      <vt:lpstr>第一批全国20场筛查</vt:lpstr>
      <vt:lpstr>第二批全国18场筛查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2019-12-27T02:32:01Z</dcterms:modified>
</cp:coreProperties>
</file>