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2255" windowHeight="6435" activeTab="1"/>
  </bookViews>
  <sheets>
    <sheet name="报价单 " sheetId="2" r:id="rId1"/>
    <sheet name="项目实际使用情况" sheetId="1" r:id="rId2"/>
  </sheets>
  <calcPr calcId="152511"/>
</workbook>
</file>

<file path=xl/calcChain.xml><?xml version="1.0" encoding="utf-8"?>
<calcChain xmlns="http://schemas.openxmlformats.org/spreadsheetml/2006/main">
  <c r="L31" i="1" l="1"/>
  <c r="L32" i="1"/>
  <c r="L33" i="1"/>
  <c r="L23" i="1"/>
  <c r="L24" i="1"/>
  <c r="L25" i="1"/>
  <c r="L20" i="1" l="1"/>
  <c r="L2" i="1" l="1"/>
  <c r="L15" i="1"/>
  <c r="L35" i="1" l="1"/>
  <c r="L3" i="1"/>
  <c r="L4" i="1" s="1"/>
  <c r="L28" i="1"/>
  <c r="L30" i="1"/>
  <c r="L22" i="1"/>
  <c r="L21" i="1"/>
  <c r="L27" i="1"/>
  <c r="M35" i="1"/>
  <c r="L19" i="1"/>
  <c r="L18" i="1"/>
  <c r="L17" i="1"/>
  <c r="L16" i="1"/>
  <c r="L14" i="1"/>
  <c r="L13" i="1"/>
  <c r="L12" i="1"/>
  <c r="L11" i="1"/>
  <c r="L10" i="1"/>
  <c r="L9" i="1"/>
  <c r="L8" i="1"/>
  <c r="L7" i="1"/>
  <c r="L6" i="1"/>
  <c r="L5" i="1"/>
  <c r="J28" i="2"/>
  <c r="J29" i="2" s="1"/>
  <c r="E8" i="2" s="1"/>
  <c r="J27" i="2"/>
  <c r="J24" i="2"/>
  <c r="J23" i="2"/>
  <c r="J25" i="2" s="1"/>
  <c r="E7" i="2" s="1"/>
  <c r="J20" i="2"/>
  <c r="J19" i="2"/>
  <c r="J21" i="2" s="1"/>
  <c r="E6" i="2" s="1"/>
  <c r="J17" i="2"/>
  <c r="J16" i="2"/>
  <c r="J15" i="2"/>
  <c r="J14" i="2"/>
  <c r="C9" i="2"/>
  <c r="C8" i="2"/>
  <c r="C7" i="2"/>
  <c r="C6" i="2"/>
  <c r="C5" i="2"/>
  <c r="L29" i="1" l="1"/>
  <c r="M29" i="1" s="1"/>
  <c r="L26" i="1"/>
  <c r="L34" i="1"/>
  <c r="M34" i="1" s="1"/>
  <c r="M4" i="1"/>
  <c r="J31" i="2"/>
  <c r="E9" i="2" s="1"/>
  <c r="E5" i="2"/>
  <c r="L36" i="1" l="1"/>
  <c r="M36" i="1" s="1"/>
  <c r="M26" i="1"/>
  <c r="J32" i="2"/>
  <c r="E10" i="2" s="1"/>
  <c r="L37" i="1" l="1"/>
  <c r="M37" i="1"/>
</calcChain>
</file>

<file path=xl/comments1.xml><?xml version="1.0" encoding="utf-8"?>
<comments xmlns="http://schemas.openxmlformats.org/spreadsheetml/2006/main">
  <authors>
    <author>作者</author>
  </authors>
  <commentList>
    <comment ref="E1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H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J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<sst xmlns="http://schemas.openxmlformats.org/spreadsheetml/2006/main" count="252" uniqueCount="130">
  <si>
    <t>日期</t>
    <phoneticPr fontId="4" type="noConversion"/>
  </si>
  <si>
    <t>项目内容</t>
    <phoneticPr fontId="4" type="noConversion"/>
  </si>
  <si>
    <t>描述</t>
    <phoneticPr fontId="4" type="noConversion"/>
  </si>
  <si>
    <t>项目状态</t>
    <phoneticPr fontId="4" type="noConversion"/>
  </si>
  <si>
    <t>Unit</t>
  </si>
  <si>
    <t>Size</t>
    <phoneticPr fontId="4" type="noConversion"/>
  </si>
  <si>
    <t>Qty</t>
    <phoneticPr fontId="4" type="noConversion"/>
  </si>
  <si>
    <t>Unit Price</t>
    <phoneticPr fontId="4" type="noConversion"/>
  </si>
  <si>
    <t>Total(RMB)</t>
    <phoneticPr fontId="4" type="noConversion"/>
  </si>
  <si>
    <t>含税金额（税6%）</t>
    <phoneticPr fontId="4" type="noConversion"/>
  </si>
  <si>
    <t>Total：</t>
    <phoneticPr fontId="4" type="noConversion"/>
  </si>
  <si>
    <t>项目总金额</t>
    <phoneticPr fontId="4" type="noConversion"/>
  </si>
  <si>
    <t>Total Amount</t>
    <phoneticPr fontId="4" type="noConversion"/>
  </si>
  <si>
    <t>剩余金额</t>
    <phoneticPr fontId="4" type="noConversion"/>
  </si>
  <si>
    <t>Quotation Summary 报价总表</t>
    <phoneticPr fontId="12" type="noConversion"/>
  </si>
  <si>
    <t>Agency: must fill in
供应商（填入右边橘色处）</t>
  </si>
  <si>
    <t>上海麦田公共关系咨询有限公司</t>
    <phoneticPr fontId="4" type="noConversion"/>
  </si>
  <si>
    <t>Item</t>
    <phoneticPr fontId="4" type="noConversion"/>
  </si>
  <si>
    <t>Descripation描述</t>
  </si>
  <si>
    <t>Quotation
报价</t>
  </si>
  <si>
    <t>总计 Total</t>
  </si>
  <si>
    <t>报价明细表 Quotation Breakdown</t>
  </si>
  <si>
    <t xml:space="preserve">Item  </t>
  </si>
  <si>
    <t>Descripation</t>
    <phoneticPr fontId="4" type="noConversion"/>
  </si>
  <si>
    <t>Size</t>
    <phoneticPr fontId="4" type="noConversion"/>
  </si>
  <si>
    <t>Qty</t>
    <phoneticPr fontId="4" type="noConversion"/>
  </si>
  <si>
    <t>Time of usage</t>
  </si>
  <si>
    <t>Unit Price</t>
    <phoneticPr fontId="4" type="noConversion"/>
  </si>
  <si>
    <t>Total(RMB)</t>
    <phoneticPr fontId="4" type="noConversion"/>
  </si>
  <si>
    <t>SA Rate Card Price</t>
  </si>
  <si>
    <t>医学支持</t>
    <phoneticPr fontId="4" type="noConversion"/>
  </si>
  <si>
    <t>1-1</t>
    <phoneticPr fontId="4" type="noConversion"/>
  </si>
  <si>
    <t>医学服务支持</t>
    <phoneticPr fontId="4" type="noConversion"/>
  </si>
  <si>
    <t>项目前期医学准备工作，医学幻灯框架撰写及修改，
戈谢病及庞贝病领域</t>
    <phoneticPr fontId="4" type="noConversion"/>
  </si>
  <si>
    <t>时</t>
    <phoneticPr fontId="4" type="noConversion"/>
  </si>
  <si>
    <t>Medical Director</t>
    <phoneticPr fontId="4" type="noConversion"/>
  </si>
  <si>
    <t>1-2</t>
    <phoneticPr fontId="4" type="noConversion"/>
  </si>
  <si>
    <t>时</t>
    <phoneticPr fontId="4" type="noConversion"/>
  </si>
  <si>
    <t>Assistant Medical Writer</t>
  </si>
  <si>
    <t>1-3</t>
    <phoneticPr fontId="4" type="noConversion"/>
  </si>
  <si>
    <t>每月四篇，共24篇(不含指南购买费用)</t>
    <phoneticPr fontId="4" type="noConversion"/>
  </si>
  <si>
    <t>Total</t>
  </si>
  <si>
    <t>题库</t>
    <phoneticPr fontId="4" type="noConversion"/>
  </si>
  <si>
    <t>2-1</t>
    <phoneticPr fontId="12" type="noConversion"/>
  </si>
  <si>
    <t>Medical Editor</t>
    <phoneticPr fontId="4" type="noConversion"/>
  </si>
  <si>
    <t>2-2</t>
    <phoneticPr fontId="4" type="noConversion"/>
  </si>
  <si>
    <t>题库建立-庞贝病</t>
    <phoneticPr fontId="4" type="noConversion"/>
  </si>
  <si>
    <t>含题目查找、文献查找、解析撰写；预计2题/时,3题/周，72题/半年</t>
    <phoneticPr fontId="4" type="noConversion"/>
  </si>
  <si>
    <t>Medical Editor</t>
    <phoneticPr fontId="4" type="noConversion"/>
  </si>
  <si>
    <t>推文撰写</t>
    <phoneticPr fontId="4" type="noConversion"/>
  </si>
  <si>
    <t>3-1</t>
    <phoneticPr fontId="4" type="noConversion"/>
  </si>
  <si>
    <t>戈谢病主题文章撰写，含文献查找及内容撰写</t>
    <phoneticPr fontId="4" type="noConversion"/>
  </si>
  <si>
    <t>篇</t>
    <phoneticPr fontId="4" type="noConversion"/>
  </si>
  <si>
    <t>Medical Director</t>
    <phoneticPr fontId="4" type="noConversion"/>
  </si>
  <si>
    <t>3-2</t>
    <phoneticPr fontId="4" type="noConversion"/>
  </si>
  <si>
    <t>微信推文撰写</t>
    <phoneticPr fontId="4" type="noConversion"/>
  </si>
  <si>
    <t>庞贝病主题文章撰写，含文献查找及内容撰写</t>
    <phoneticPr fontId="4" type="noConversion"/>
  </si>
  <si>
    <t>Medical Director</t>
    <phoneticPr fontId="4" type="noConversion"/>
  </si>
  <si>
    <t>4-1</t>
    <phoneticPr fontId="4" type="noConversion"/>
  </si>
  <si>
    <t>每月一张海报，共6张</t>
    <phoneticPr fontId="4" type="noConversion"/>
  </si>
  <si>
    <t>张</t>
    <phoneticPr fontId="4" type="noConversion"/>
  </si>
  <si>
    <t>4-2</t>
    <phoneticPr fontId="4" type="noConversion"/>
  </si>
  <si>
    <t>微信推送图文</t>
    <phoneticPr fontId="4" type="noConversion"/>
  </si>
  <si>
    <t>包括内容撰写，含排版，设计及完稿，一图读懂</t>
    <phoneticPr fontId="4" type="noConversion"/>
  </si>
  <si>
    <t>篇</t>
    <phoneticPr fontId="4" type="noConversion"/>
  </si>
  <si>
    <t>税 Tax</t>
  </si>
  <si>
    <t>Total</t>
    <phoneticPr fontId="4" type="noConversion"/>
  </si>
  <si>
    <t>Total Amount</t>
    <phoneticPr fontId="4" type="noConversion"/>
  </si>
  <si>
    <t>戈谢病</t>
    <phoneticPr fontId="4" type="noConversion"/>
  </si>
  <si>
    <t>微信推文撰写</t>
    <phoneticPr fontId="4" type="noConversion"/>
  </si>
  <si>
    <t>微信推文撰写</t>
    <phoneticPr fontId="2" type="noConversion"/>
  </si>
  <si>
    <t>终稿完成</t>
    <phoneticPr fontId="2" type="noConversion"/>
  </si>
  <si>
    <t>篇</t>
    <phoneticPr fontId="2" type="noConversion"/>
  </si>
  <si>
    <t>题库建立-戈谢病</t>
    <phoneticPr fontId="4" type="noConversion"/>
  </si>
  <si>
    <t>含题目查找、文献查找、解析撰写；预计2题/时,3题/周，72题/半年</t>
    <phoneticPr fontId="4" type="noConversion"/>
  </si>
  <si>
    <t>含题目查找、文献查找、解析撰写；
预计2题/时,3题/周，72题/半年</t>
    <phoneticPr fontId="2" type="noConversion"/>
  </si>
  <si>
    <t>自测题库建立</t>
    <phoneticPr fontId="2" type="noConversion"/>
  </si>
  <si>
    <t>庞贝病</t>
    <phoneticPr fontId="4" type="noConversion"/>
  </si>
  <si>
    <t>已完成，客户终稿确认中</t>
    <phoneticPr fontId="2" type="noConversion"/>
  </si>
  <si>
    <t>客户负责人</t>
    <phoneticPr fontId="2" type="noConversion"/>
  </si>
  <si>
    <t>UBS负责人</t>
    <phoneticPr fontId="2" type="noConversion"/>
  </si>
  <si>
    <t>戈谢病</t>
    <phoneticPr fontId="2" type="noConversion"/>
  </si>
  <si>
    <t>含题目查找、文献查找、解析撰写；
预计2题/时,3题/周，共计36题</t>
    <phoneticPr fontId="2" type="noConversion"/>
  </si>
  <si>
    <t>共36题，已完成36题</t>
    <phoneticPr fontId="4" type="noConversion"/>
  </si>
  <si>
    <t>创意设计</t>
    <phoneticPr fontId="4" type="noConversion"/>
  </si>
  <si>
    <t>海报设计</t>
    <phoneticPr fontId="4" type="noConversion"/>
  </si>
  <si>
    <t>海报设计</t>
    <phoneticPr fontId="2" type="noConversion"/>
  </si>
  <si>
    <t>创意设计</t>
    <phoneticPr fontId="2" type="noConversion"/>
  </si>
  <si>
    <t>长图文设计</t>
    <phoneticPr fontId="2" type="noConversion"/>
  </si>
  <si>
    <t>Stella</t>
    <phoneticPr fontId="2" type="noConversion"/>
  </si>
  <si>
    <t>设计部</t>
    <phoneticPr fontId="2" type="noConversion"/>
  </si>
  <si>
    <t>每月四篇，共24篇(不含指南购买费用)</t>
    <phoneticPr fontId="4" type="noConversion"/>
  </si>
  <si>
    <t>每月四篇，共24篇(不含指南购买费用)</t>
    <phoneticPr fontId="2" type="noConversion"/>
  </si>
  <si>
    <t>指南原文查找-庞贝病</t>
    <phoneticPr fontId="4" type="noConversion"/>
  </si>
  <si>
    <t>指南原文查找-戈谢病</t>
    <phoneticPr fontId="4" type="noConversion"/>
  </si>
  <si>
    <t>指南原文查找</t>
  </si>
  <si>
    <t>1、戈谢病的一般诊断流程解读</t>
    <phoneticPr fontId="2" type="noConversion"/>
  </si>
  <si>
    <t>2、戈谢病历史上的三座丰碑，你知道吗？</t>
    <phoneticPr fontId="2" type="noConversion"/>
  </si>
  <si>
    <t>3、溶酶体的生理功能和溶酶体代谢障碍概述</t>
    <phoneticPr fontId="2" type="noConversion"/>
  </si>
  <si>
    <t>4、为什么血液科医生需要重视戈谢病？</t>
    <phoneticPr fontId="2" type="noConversion"/>
  </si>
  <si>
    <t>5、基因检测在戈谢病诊断中的价值</t>
    <phoneticPr fontId="2" type="noConversion"/>
  </si>
  <si>
    <t>6、为什么酶学检测是戈谢病的诊断金标准？</t>
    <phoneticPr fontId="2" type="noConversion"/>
  </si>
  <si>
    <t>8、什么是戈谢病筛查的干血纸片法</t>
    <phoneticPr fontId="2" type="noConversion"/>
  </si>
  <si>
    <t>12、戈谢病与血液恶性肿瘤不得不说的关系</t>
    <phoneticPr fontId="2" type="noConversion"/>
  </si>
  <si>
    <t>13、浅谈戈谢病的分型及各自特点</t>
    <phoneticPr fontId="2" type="noConversion"/>
  </si>
  <si>
    <t>11、中国戈谢病患者基因突变分析的现状与展望</t>
    <phoneticPr fontId="2" type="noConversion"/>
  </si>
  <si>
    <t>7、简述戈谢病相关的基因突变位点与潜在临床含义</t>
    <phoneticPr fontId="2" type="noConversion"/>
  </si>
  <si>
    <t>9、临床如何鉴别戈谢病与尼曼-匹克病</t>
    <phoneticPr fontId="2" type="noConversion"/>
  </si>
  <si>
    <t>14、戈谢病不可忽视的2大临床症状</t>
    <phoneticPr fontId="2" type="noConversion"/>
  </si>
  <si>
    <t>10-1、浅谈酶替代疗法（伊米苷酶）之于戈谢病治疗的价值</t>
    <phoneticPr fontId="2" type="noConversion"/>
  </si>
  <si>
    <t>10-2、思而赞研发故事</t>
    <phoneticPr fontId="2" type="noConversion"/>
  </si>
  <si>
    <t>1、GSD II临床诊断思路解读</t>
    <phoneticPr fontId="2" type="noConversion"/>
  </si>
  <si>
    <t>2、如何由新生儿心脏扩大体征诊断出庞贝病</t>
    <phoneticPr fontId="2" type="noConversion"/>
  </si>
  <si>
    <t>3、临床遇到庞贝病松软儿该如何做好鉴别诊断</t>
    <phoneticPr fontId="2" type="noConversion"/>
  </si>
  <si>
    <t>5、儿童肢带肌无力究竟是单纯肌肉病还是隐藏罪犯下的错？</t>
    <phoneticPr fontId="2" type="noConversion"/>
  </si>
  <si>
    <t>4、新生儿呼吸窘迫如何考虑鉴诊？</t>
    <phoneticPr fontId="2" type="noConversion"/>
  </si>
  <si>
    <t>修改中</t>
    <phoneticPr fontId="2" type="noConversion"/>
  </si>
  <si>
    <t>2、大咖专栏-戈谢</t>
    <phoneticPr fontId="2" type="noConversion"/>
  </si>
  <si>
    <t>医学支持</t>
    <phoneticPr fontId="2" type="noConversion"/>
  </si>
  <si>
    <t>已完成</t>
    <phoneticPr fontId="4" type="noConversion"/>
  </si>
  <si>
    <t>时</t>
    <phoneticPr fontId="4" type="noConversion"/>
  </si>
  <si>
    <t>Tim</t>
    <phoneticPr fontId="2" type="noConversion"/>
  </si>
  <si>
    <t>19、骨髓戈谢细胞的诊断价值</t>
    <phoneticPr fontId="2" type="noConversion"/>
  </si>
  <si>
    <t>已完成，客户终稿确认中</t>
    <phoneticPr fontId="2" type="noConversion"/>
  </si>
  <si>
    <t>已完成2篇</t>
    <phoneticPr fontId="4" type="noConversion"/>
  </si>
  <si>
    <t>3、罕见之声-感谢信</t>
    <phoneticPr fontId="2" type="noConversion"/>
  </si>
  <si>
    <t>1、例拔头筹-邀请函（部分内容调整）</t>
    <phoneticPr fontId="2" type="noConversion"/>
  </si>
  <si>
    <t>1、罕见之声-戈谢频道（纯设计，不含文案）</t>
    <phoneticPr fontId="2" type="noConversion"/>
  </si>
  <si>
    <t>共72题，已完成50题</t>
    <phoneticPr fontId="4" type="noConversion"/>
  </si>
  <si>
    <t>项目前期医学准备工作（文献/资料收集、框架逻辑梳理，排期主题确立等）戈谢病及庞贝病领域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</si>
</sst>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0.0000%"/>
    <numFmt numFmtId="181" formatCode="#,##0.00_ ;[Red]\-#,##0.00\ "/>
    <numFmt numFmtId="182" formatCode="0.000"/>
  </numFmts>
  <fonts count="25" x14ac:knownFonts="1">
    <font>
      <sz val="11"/>
      <color theme="1"/>
      <name val="宋体"/>
      <family val="2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Verdana"/>
      <family val="2"/>
    </font>
    <font>
      <sz val="10"/>
      <name val="Arial"/>
      <family val="2"/>
    </font>
    <font>
      <b/>
      <u/>
      <sz val="12"/>
      <name val="微软雅黑"/>
      <family val="2"/>
      <charset val="134"/>
    </font>
    <font>
      <b/>
      <u/>
      <sz val="1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0" fillId="0" borderId="0"/>
    <xf numFmtId="177" fontId="10" fillId="0" borderId="0" applyFont="0" applyFill="0" applyBorder="0" applyAlignment="0" applyProtection="0"/>
    <xf numFmtId="0" fontId="21" fillId="0" borderId="0"/>
    <xf numFmtId="43" fontId="10" fillId="0" borderId="0" applyFont="0" applyFill="0" applyBorder="0" applyAlignment="0" applyProtection="0">
      <alignment vertical="center"/>
    </xf>
    <xf numFmtId="0" fontId="22" fillId="0" borderId="0">
      <alignment vertical="top"/>
    </xf>
    <xf numFmtId="9" fontId="10" fillId="0" borderId="0" applyFont="0" applyFill="0" applyBorder="0" applyAlignment="0" applyProtection="0"/>
  </cellStyleXfs>
  <cellXfs count="144">
    <xf numFmtId="0" fontId="0" fillId="0" borderId="0" xfId="0"/>
    <xf numFmtId="14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right" wrapText="1"/>
    </xf>
    <xf numFmtId="0" fontId="15" fillId="10" borderId="2" xfId="1" applyFont="1" applyFill="1" applyBorder="1" applyAlignment="1">
      <alignment horizontal="center" vertical="center"/>
    </xf>
    <xf numFmtId="0" fontId="15" fillId="10" borderId="1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wrapText="1"/>
    </xf>
    <xf numFmtId="0" fontId="13" fillId="0" borderId="0" xfId="1" applyFont="1" applyBorder="1" applyAlignment="1">
      <alignment horizontal="center"/>
    </xf>
    <xf numFmtId="0" fontId="13" fillId="0" borderId="0" xfId="1" applyFont="1" applyFill="1" applyBorder="1" applyAlignment="1">
      <alignment wrapText="1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 applyAlignment="1"/>
    <xf numFmtId="0" fontId="13" fillId="0" borderId="0" xfId="1" applyFont="1" applyBorder="1" applyAlignment="1">
      <alignment horizontal="right"/>
    </xf>
    <xf numFmtId="0" fontId="15" fillId="2" borderId="1" xfId="1" applyFont="1" applyFill="1" applyBorder="1" applyAlignment="1">
      <alignment horizontal="center" vertical="center" wrapText="1"/>
    </xf>
    <xf numFmtId="176" fontId="18" fillId="2" borderId="1" xfId="1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right" vertical="center" wrapText="1"/>
    </xf>
    <xf numFmtId="176" fontId="15" fillId="2" borderId="1" xfId="1" applyNumberFormat="1" applyFont="1" applyFill="1" applyBorder="1" applyAlignment="1">
      <alignment vertical="center" wrapText="1"/>
    </xf>
    <xf numFmtId="176" fontId="15" fillId="11" borderId="1" xfId="1" applyNumberFormat="1" applyFont="1" applyFill="1" applyBorder="1" applyAlignment="1">
      <alignment horizontal="right" vertical="center" wrapText="1"/>
    </xf>
    <xf numFmtId="0" fontId="19" fillId="12" borderId="1" xfId="1" applyFont="1" applyFill="1" applyBorder="1" applyAlignment="1">
      <alignment horizontal="center" vertical="center"/>
    </xf>
    <xf numFmtId="0" fontId="19" fillId="12" borderId="1" xfId="1" applyFont="1" applyFill="1" applyBorder="1" applyAlignment="1">
      <alignment horizontal="left"/>
    </xf>
    <xf numFmtId="0" fontId="13" fillId="12" borderId="1" xfId="1" applyFont="1" applyFill="1" applyBorder="1" applyAlignment="1">
      <alignment horizontal="center" vertical="center"/>
    </xf>
    <xf numFmtId="176" fontId="13" fillId="12" borderId="1" xfId="1" applyNumberFormat="1" applyFont="1" applyFill="1" applyBorder="1" applyAlignment="1">
      <alignment horizontal="center" vertical="center"/>
    </xf>
    <xf numFmtId="176" fontId="13" fillId="12" borderId="1" xfId="1" applyNumberFormat="1" applyFont="1" applyFill="1" applyBorder="1" applyAlignment="1">
      <alignment horizontal="right" vertical="center"/>
    </xf>
    <xf numFmtId="178" fontId="19" fillId="12" borderId="1" xfId="1" applyNumberFormat="1" applyFont="1" applyFill="1" applyBorder="1" applyAlignment="1"/>
    <xf numFmtId="178" fontId="19" fillId="12" borderId="8" xfId="1" applyNumberFormat="1" applyFont="1" applyFill="1" applyBorder="1" applyAlignment="1"/>
    <xf numFmtId="49" fontId="14" fillId="0" borderId="1" xfId="1" applyNumberFormat="1" applyFont="1" applyFill="1" applyBorder="1" applyAlignment="1">
      <alignment horizontal="center" vertical="center"/>
    </xf>
    <xf numFmtId="0" fontId="20" fillId="5" borderId="1" xfId="1" applyFont="1" applyFill="1" applyBorder="1" applyAlignment="1" applyProtection="1">
      <alignment vertical="center" wrapText="1"/>
    </xf>
    <xf numFmtId="0" fontId="20" fillId="5" borderId="1" xfId="1" applyFont="1" applyFill="1" applyBorder="1" applyAlignment="1" applyProtection="1">
      <alignment horizontal="left" vertical="center" wrapText="1"/>
    </xf>
    <xf numFmtId="0" fontId="1" fillId="0" borderId="1" xfId="1" applyFont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179" fontId="1" fillId="0" borderId="1" xfId="1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left" vertical="center"/>
    </xf>
    <xf numFmtId="179" fontId="7" fillId="0" borderId="1" xfId="1" applyNumberFormat="1" applyFont="1" applyBorder="1" applyAlignment="1"/>
    <xf numFmtId="179" fontId="1" fillId="0" borderId="1" xfId="1" applyNumberFormat="1" applyFont="1" applyBorder="1" applyAlignment="1">
      <alignment horizontal="right"/>
    </xf>
    <xf numFmtId="0" fontId="19" fillId="12" borderId="9" xfId="1" applyFont="1" applyFill="1" applyBorder="1" applyAlignment="1">
      <alignment horizontal="center" vertical="center"/>
    </xf>
    <xf numFmtId="0" fontId="19" fillId="12" borderId="0" xfId="1" applyFont="1" applyFill="1" applyBorder="1" applyAlignment="1">
      <alignment horizontal="left"/>
    </xf>
    <xf numFmtId="0" fontId="13" fillId="12" borderId="0" xfId="1" applyFont="1" applyFill="1" applyBorder="1" applyAlignment="1">
      <alignment horizontal="center" vertical="center"/>
    </xf>
    <xf numFmtId="176" fontId="13" fillId="12" borderId="0" xfId="1" applyNumberFormat="1" applyFont="1" applyFill="1" applyBorder="1" applyAlignment="1">
      <alignment horizontal="center" vertical="center"/>
    </xf>
    <xf numFmtId="176" fontId="13" fillId="12" borderId="0" xfId="1" applyNumberFormat="1" applyFont="1" applyFill="1" applyBorder="1" applyAlignment="1">
      <alignment horizontal="right" vertical="center"/>
    </xf>
    <xf numFmtId="178" fontId="19" fillId="12" borderId="8" xfId="1" applyNumberFormat="1" applyFont="1" applyFill="1" applyBorder="1" applyAlignment="1">
      <alignment horizontal="right"/>
    </xf>
    <xf numFmtId="49" fontId="14" fillId="0" borderId="2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 applyProtection="1">
      <alignment vertical="center" wrapText="1"/>
    </xf>
    <xf numFmtId="0" fontId="14" fillId="0" borderId="1" xfId="1" applyFont="1" applyFill="1" applyBorder="1" applyAlignment="1">
      <alignment horizontal="left" vertical="center"/>
    </xf>
    <xf numFmtId="43" fontId="1" fillId="5" borderId="1" xfId="4" applyFont="1" applyFill="1" applyBorder="1" applyAlignment="1">
      <alignment vertical="center" wrapText="1"/>
    </xf>
    <xf numFmtId="43" fontId="1" fillId="5" borderId="1" xfId="4" applyFont="1" applyFill="1" applyBorder="1" applyAlignment="1">
      <alignment horizontal="right" vertical="center" wrapText="1"/>
    </xf>
    <xf numFmtId="0" fontId="5" fillId="12" borderId="1" xfId="5" applyFont="1" applyFill="1" applyBorder="1" applyAlignment="1">
      <alignment horizontal="center" vertical="center"/>
    </xf>
    <xf numFmtId="0" fontId="5" fillId="12" borderId="1" xfId="5" applyFont="1" applyFill="1" applyBorder="1" applyAlignment="1">
      <alignment horizontal="left"/>
    </xf>
    <xf numFmtId="0" fontId="1" fillId="12" borderId="1" xfId="5" applyFont="1" applyFill="1" applyBorder="1" applyAlignment="1">
      <alignment horizontal="center" vertical="center"/>
    </xf>
    <xf numFmtId="176" fontId="1" fillId="12" borderId="1" xfId="5" applyNumberFormat="1" applyFont="1" applyFill="1" applyBorder="1" applyAlignment="1">
      <alignment horizontal="center" vertical="center"/>
    </xf>
    <xf numFmtId="176" fontId="1" fillId="12" borderId="1" xfId="5" applyNumberFormat="1" applyFont="1" applyFill="1" applyBorder="1" applyAlignment="1">
      <alignment horizontal="right" vertical="center"/>
    </xf>
    <xf numFmtId="178" fontId="5" fillId="12" borderId="1" xfId="5" applyNumberFormat="1" applyFont="1" applyFill="1" applyBorder="1" applyAlignment="1"/>
    <xf numFmtId="178" fontId="5" fillId="12" borderId="1" xfId="5" applyNumberFormat="1" applyFont="1" applyFill="1" applyBorder="1" applyAlignment="1">
      <alignment horizontal="right"/>
    </xf>
    <xf numFmtId="49" fontId="1" fillId="0" borderId="1" xfId="5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 applyProtection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37" fontId="1" fillId="0" borderId="1" xfId="2" applyNumberFormat="1" applyFont="1" applyFill="1" applyBorder="1" applyAlignment="1">
      <alignment horizontal="right" vertical="center"/>
    </xf>
    <xf numFmtId="0" fontId="5" fillId="12" borderId="9" xfId="1" applyFont="1" applyFill="1" applyBorder="1" applyAlignment="1">
      <alignment horizontal="center" vertical="center"/>
    </xf>
    <xf numFmtId="0" fontId="5" fillId="12" borderId="0" xfId="1" applyFont="1" applyFill="1" applyBorder="1" applyAlignment="1">
      <alignment horizontal="left"/>
    </xf>
    <xf numFmtId="180" fontId="5" fillId="12" borderId="0" xfId="1" applyNumberFormat="1" applyFont="1" applyFill="1" applyBorder="1" applyAlignment="1">
      <alignment horizontal="left"/>
    </xf>
    <xf numFmtId="0" fontId="1" fillId="12" borderId="0" xfId="1" applyFont="1" applyFill="1" applyBorder="1" applyAlignment="1">
      <alignment horizontal="center" vertical="center"/>
    </xf>
    <xf numFmtId="176" fontId="1" fillId="12" borderId="0" xfId="1" applyNumberFormat="1" applyFont="1" applyFill="1" applyBorder="1" applyAlignment="1">
      <alignment horizontal="center" vertical="center"/>
    </xf>
    <xf numFmtId="176" fontId="1" fillId="12" borderId="0" xfId="1" applyNumberFormat="1" applyFont="1" applyFill="1" applyBorder="1" applyAlignment="1">
      <alignment horizontal="right" vertical="center"/>
    </xf>
    <xf numFmtId="10" fontId="5" fillId="12" borderId="8" xfId="6" applyNumberFormat="1" applyFont="1" applyFill="1" applyBorder="1" applyAlignment="1"/>
    <xf numFmtId="10" fontId="5" fillId="12" borderId="8" xfId="6" applyNumberFormat="1" applyFont="1" applyFill="1" applyBorder="1" applyAlignment="1">
      <alignment horizontal="right"/>
    </xf>
    <xf numFmtId="179" fontId="1" fillId="0" borderId="1" xfId="1" applyNumberFormat="1" applyFont="1" applyBorder="1" applyAlignment="1"/>
    <xf numFmtId="181" fontId="23" fillId="0" borderId="4" xfId="1" applyNumberFormat="1" applyFont="1" applyFill="1" applyBorder="1" applyAlignment="1"/>
    <xf numFmtId="181" fontId="24" fillId="0" borderId="4" xfId="1" applyNumberFormat="1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82" fontId="1" fillId="0" borderId="5" xfId="0" applyNumberFormat="1" applyFont="1" applyBorder="1" applyAlignment="1">
      <alignment horizontal="center" vertical="center"/>
    </xf>
    <xf numFmtId="182" fontId="1" fillId="0" borderId="1" xfId="1" applyNumberFormat="1" applyFont="1" applyFill="1" applyBorder="1" applyAlignment="1">
      <alignment horizontal="center" vertical="center"/>
    </xf>
    <xf numFmtId="179" fontId="1" fillId="0" borderId="1" xfId="1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43" fontId="5" fillId="6" borderId="1" xfId="0" applyNumberFormat="1" applyFont="1" applyFill="1" applyBorder="1" applyAlignment="1">
      <alignment horizontal="center" vertical="center"/>
    </xf>
    <xf numFmtId="2" fontId="7" fillId="8" borderId="1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right"/>
    </xf>
    <xf numFmtId="0" fontId="1" fillId="0" borderId="2" xfId="1" applyFont="1" applyBorder="1" applyAlignment="1">
      <alignment horizontal="right"/>
    </xf>
    <xf numFmtId="0" fontId="1" fillId="0" borderId="3" xfId="1" applyFont="1" applyBorder="1" applyAlignment="1">
      <alignment horizontal="right"/>
    </xf>
    <xf numFmtId="0" fontId="1" fillId="0" borderId="4" xfId="1" applyFont="1" applyBorder="1" applyAlignment="1">
      <alignment horizontal="right"/>
    </xf>
    <xf numFmtId="0" fontId="3" fillId="7" borderId="1" xfId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177" fontId="13" fillId="0" borderId="2" xfId="2" applyFont="1" applyBorder="1" applyAlignment="1">
      <alignment horizontal="center"/>
    </xf>
    <xf numFmtId="177" fontId="13" fillId="0" borderId="4" xfId="2" applyFont="1" applyBorder="1" applyAlignment="1">
      <alignment horizontal="center"/>
    </xf>
    <xf numFmtId="0" fontId="11" fillId="0" borderId="3" xfId="1" applyFont="1" applyFill="1" applyBorder="1" applyAlignment="1">
      <alignment horizontal="left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177" fontId="13" fillId="0" borderId="1" xfId="2" applyFont="1" applyBorder="1" applyAlignment="1">
      <alignment horizontal="center"/>
    </xf>
    <xf numFmtId="0" fontId="13" fillId="0" borderId="2" xfId="1" applyFont="1" applyBorder="1" applyAlignment="1">
      <alignment horizontal="left"/>
    </xf>
    <xf numFmtId="0" fontId="13" fillId="0" borderId="4" xfId="1" applyFont="1" applyBorder="1" applyAlignment="1">
      <alignment horizontal="left"/>
    </xf>
    <xf numFmtId="43" fontId="13" fillId="0" borderId="2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4" fillId="9" borderId="0" xfId="1" applyFont="1" applyFill="1" applyAlignment="1">
      <alignment horizontal="center" wrapText="1"/>
    </xf>
    <xf numFmtId="0" fontId="15" fillId="10" borderId="1" xfId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7">
    <cellStyle name="百分比 2" xfId="6"/>
    <cellStyle name="常规" xfId="0" builtinId="0"/>
    <cellStyle name="常规 2" xfId="1"/>
    <cellStyle name="常规 2 2" xfId="5"/>
    <cellStyle name="常规_Sheet1" xfId="3"/>
    <cellStyle name="千位分隔 2" xfId="2"/>
    <cellStyle name="千位分隔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29</xdr:row>
      <xdr:rowOff>0</xdr:rowOff>
    </xdr:from>
    <xdr:to>
      <xdr:col>5</xdr:col>
      <xdr:colOff>19050</xdr:colOff>
      <xdr:row>29</xdr:row>
      <xdr:rowOff>0</xdr:rowOff>
    </xdr:to>
    <xdr:sp macro="" textlink="">
      <xdr:nvSpPr>
        <xdr:cNvPr id="2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934325" y="7810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32"/>
  <sheetViews>
    <sheetView showGridLines="0" topLeftCell="A7" zoomScale="90" zoomScaleNormal="90" workbookViewId="0">
      <selection activeCell="B28" sqref="B28:K28"/>
    </sheetView>
  </sheetViews>
  <sheetFormatPr defaultRowHeight="17.25" x14ac:dyDescent="0.3"/>
  <cols>
    <col min="1" max="1" width="9" style="16"/>
    <col min="2" max="2" width="8.5" style="16" customWidth="1"/>
    <col min="3" max="3" width="26.375" style="16" customWidth="1"/>
    <col min="4" max="4" width="51.375" style="16" customWidth="1"/>
    <col min="5" max="5" width="8.625" style="16" customWidth="1"/>
    <col min="6" max="6" width="23.375" style="12" customWidth="1"/>
    <col min="7" max="8" width="10" style="12" customWidth="1"/>
    <col min="9" max="9" width="10.875" style="13" customWidth="1"/>
    <col min="10" max="10" width="17.75" style="14" customWidth="1"/>
    <col min="11" max="11" width="18.5" style="15" customWidth="1"/>
    <col min="12" max="12" width="9" style="16"/>
    <col min="13" max="13" width="13.5" style="16" customWidth="1"/>
    <col min="14" max="16384" width="9" style="16"/>
  </cols>
  <sheetData>
    <row r="2" spans="2:11" ht="22.5" x14ac:dyDescent="0.4">
      <c r="B2" s="124" t="s">
        <v>14</v>
      </c>
      <c r="C2" s="124"/>
      <c r="D2" s="124"/>
      <c r="E2" s="124"/>
      <c r="F2" s="124"/>
    </row>
    <row r="3" spans="2:11" ht="35.25" x14ac:dyDescent="0.35">
      <c r="B3" s="17"/>
      <c r="C3" s="18" t="s">
        <v>15</v>
      </c>
      <c r="D3" s="19"/>
      <c r="E3" s="125" t="s">
        <v>16</v>
      </c>
      <c r="F3" s="125"/>
    </row>
    <row r="4" spans="2:11" ht="18" x14ac:dyDescent="0.3">
      <c r="B4" s="20" t="s">
        <v>17</v>
      </c>
      <c r="C4" s="21" t="s">
        <v>18</v>
      </c>
      <c r="D4" s="21"/>
      <c r="E4" s="126" t="s">
        <v>19</v>
      </c>
      <c r="F4" s="126"/>
      <c r="G4" s="22"/>
    </row>
    <row r="5" spans="2:11" x14ac:dyDescent="0.3">
      <c r="B5" s="23">
        <v>1</v>
      </c>
      <c r="C5" s="112" t="str">
        <f>C13</f>
        <v>医学支持</v>
      </c>
      <c r="D5" s="113"/>
      <c r="E5" s="119">
        <f>J17</f>
        <v>14176</v>
      </c>
      <c r="F5" s="119"/>
      <c r="G5" s="24"/>
    </row>
    <row r="6" spans="2:11" x14ac:dyDescent="0.3">
      <c r="B6" s="23">
        <v>2</v>
      </c>
      <c r="C6" s="112" t="str">
        <f>C18</f>
        <v>题库</v>
      </c>
      <c r="D6" s="113"/>
      <c r="E6" s="119">
        <f>J21</f>
        <v>28800</v>
      </c>
      <c r="F6" s="119"/>
      <c r="G6" s="24"/>
    </row>
    <row r="7" spans="2:11" x14ac:dyDescent="0.3">
      <c r="B7" s="23">
        <v>3</v>
      </c>
      <c r="C7" s="112" t="str">
        <f>C22</f>
        <v>推文撰写</v>
      </c>
      <c r="D7" s="113"/>
      <c r="E7" s="119">
        <f>J25</f>
        <v>206976</v>
      </c>
      <c r="F7" s="119"/>
      <c r="G7" s="24"/>
    </row>
    <row r="8" spans="2:11" x14ac:dyDescent="0.3">
      <c r="B8" s="25">
        <v>4</v>
      </c>
      <c r="C8" s="120" t="str">
        <f>C26</f>
        <v>创意设计</v>
      </c>
      <c r="D8" s="121"/>
      <c r="E8" s="122">
        <f>J29</f>
        <v>42312</v>
      </c>
      <c r="F8" s="123"/>
    </row>
    <row r="9" spans="2:11" x14ac:dyDescent="0.3">
      <c r="B9" s="23">
        <v>4</v>
      </c>
      <c r="C9" s="112" t="str">
        <f>C30</f>
        <v>税 Tax</v>
      </c>
      <c r="D9" s="113"/>
      <c r="E9" s="114">
        <f>J31</f>
        <v>19782.473367999999</v>
      </c>
      <c r="F9" s="115"/>
    </row>
    <row r="10" spans="2:11" x14ac:dyDescent="0.3">
      <c r="B10" s="26"/>
      <c r="C10" s="112" t="s">
        <v>20</v>
      </c>
      <c r="D10" s="113"/>
      <c r="E10" s="114">
        <f>J32</f>
        <v>312046.47336800001</v>
      </c>
      <c r="F10" s="115"/>
    </row>
    <row r="11" spans="2:11" ht="67.5" customHeight="1" x14ac:dyDescent="0.4">
      <c r="B11" s="27"/>
      <c r="C11" s="116" t="s">
        <v>21</v>
      </c>
      <c r="D11" s="116"/>
      <c r="E11" s="28"/>
      <c r="F11" s="29"/>
      <c r="G11" s="29"/>
      <c r="H11" s="29"/>
      <c r="I11" s="30"/>
      <c r="J11" s="31"/>
      <c r="K11" s="32"/>
    </row>
    <row r="12" spans="2:11" ht="36" x14ac:dyDescent="0.3">
      <c r="B12" s="33" t="s">
        <v>22</v>
      </c>
      <c r="C12" s="117" t="s">
        <v>23</v>
      </c>
      <c r="D12" s="118"/>
      <c r="E12" s="33" t="s">
        <v>4</v>
      </c>
      <c r="F12" s="33" t="s">
        <v>24</v>
      </c>
      <c r="G12" s="34" t="s">
        <v>25</v>
      </c>
      <c r="H12" s="35" t="s">
        <v>26</v>
      </c>
      <c r="I12" s="36" t="s">
        <v>27</v>
      </c>
      <c r="J12" s="37" t="s">
        <v>28</v>
      </c>
      <c r="K12" s="38" t="s">
        <v>29</v>
      </c>
    </row>
    <row r="13" spans="2:11" ht="18" x14ac:dyDescent="0.35">
      <c r="B13" s="39">
        <v>1</v>
      </c>
      <c r="C13" s="40" t="s">
        <v>30</v>
      </c>
      <c r="D13" s="40"/>
      <c r="E13" s="40"/>
      <c r="F13" s="41"/>
      <c r="G13" s="42"/>
      <c r="H13" s="42"/>
      <c r="I13" s="43"/>
      <c r="J13" s="44"/>
      <c r="K13" s="45"/>
    </row>
    <row r="14" spans="2:11" s="54" customFormat="1" ht="33" x14ac:dyDescent="0.15">
      <c r="B14" s="46" t="s">
        <v>31</v>
      </c>
      <c r="C14" s="47" t="s">
        <v>32</v>
      </c>
      <c r="D14" s="48" t="s">
        <v>33</v>
      </c>
      <c r="E14" s="49" t="s">
        <v>34</v>
      </c>
      <c r="F14" s="50" t="s">
        <v>35</v>
      </c>
      <c r="G14" s="51">
        <v>8</v>
      </c>
      <c r="H14" s="52">
        <v>2</v>
      </c>
      <c r="I14" s="53">
        <v>616</v>
      </c>
      <c r="J14" s="53">
        <f>G14*H14*I14</f>
        <v>9856</v>
      </c>
      <c r="K14" s="53">
        <v>616</v>
      </c>
    </row>
    <row r="15" spans="2:11" s="54" customFormat="1" x14ac:dyDescent="0.15">
      <c r="B15" s="46" t="s">
        <v>36</v>
      </c>
      <c r="C15" s="47" t="s">
        <v>94</v>
      </c>
      <c r="D15" s="48" t="s">
        <v>91</v>
      </c>
      <c r="E15" s="49" t="s">
        <v>37</v>
      </c>
      <c r="F15" s="50" t="s">
        <v>38</v>
      </c>
      <c r="G15" s="51">
        <v>0.3</v>
      </c>
      <c r="H15" s="52">
        <v>24</v>
      </c>
      <c r="I15" s="53">
        <v>300</v>
      </c>
      <c r="J15" s="53">
        <f>G15*H15*I15</f>
        <v>2160</v>
      </c>
      <c r="K15" s="53">
        <v>357</v>
      </c>
    </row>
    <row r="16" spans="2:11" s="54" customFormat="1" x14ac:dyDescent="0.15">
      <c r="B16" s="46" t="s">
        <v>39</v>
      </c>
      <c r="C16" s="47" t="s">
        <v>93</v>
      </c>
      <c r="D16" s="48" t="s">
        <v>40</v>
      </c>
      <c r="E16" s="49" t="s">
        <v>37</v>
      </c>
      <c r="F16" s="50" t="s">
        <v>38</v>
      </c>
      <c r="G16" s="51">
        <v>0.3</v>
      </c>
      <c r="H16" s="52">
        <v>24</v>
      </c>
      <c r="I16" s="53">
        <v>300</v>
      </c>
      <c r="J16" s="53">
        <f>G16*H16*I16</f>
        <v>2160</v>
      </c>
      <c r="K16" s="53">
        <v>357</v>
      </c>
    </row>
    <row r="17" spans="2:11" ht="18" x14ac:dyDescent="0.35">
      <c r="B17" s="108" t="s">
        <v>41</v>
      </c>
      <c r="C17" s="109"/>
      <c r="D17" s="109"/>
      <c r="E17" s="109"/>
      <c r="F17" s="109"/>
      <c r="G17" s="109"/>
      <c r="H17" s="109"/>
      <c r="I17" s="110"/>
      <c r="J17" s="55">
        <f>SUM(J14:J16)</f>
        <v>14176</v>
      </c>
      <c r="K17" s="56"/>
    </row>
    <row r="18" spans="2:11" ht="18" x14ac:dyDescent="0.35">
      <c r="B18" s="57">
        <v>2</v>
      </c>
      <c r="C18" s="58" t="s">
        <v>42</v>
      </c>
      <c r="D18" s="58"/>
      <c r="E18" s="58"/>
      <c r="F18" s="59"/>
      <c r="G18" s="60"/>
      <c r="H18" s="60"/>
      <c r="I18" s="61"/>
      <c r="J18" s="45"/>
      <c r="K18" s="62"/>
    </row>
    <row r="19" spans="2:11" x14ac:dyDescent="0.3">
      <c r="B19" s="63" t="s">
        <v>43</v>
      </c>
      <c r="C19" s="64" t="s">
        <v>73</v>
      </c>
      <c r="D19" s="65" t="s">
        <v>74</v>
      </c>
      <c r="E19" s="49" t="s">
        <v>34</v>
      </c>
      <c r="F19" s="50" t="s">
        <v>44</v>
      </c>
      <c r="G19" s="51">
        <v>0.5</v>
      </c>
      <c r="H19" s="52">
        <v>72</v>
      </c>
      <c r="I19" s="53">
        <v>400</v>
      </c>
      <c r="J19" s="53">
        <f>G19*H19*I19</f>
        <v>14400</v>
      </c>
      <c r="K19" s="53">
        <v>446</v>
      </c>
    </row>
    <row r="20" spans="2:11" x14ac:dyDescent="0.3">
      <c r="B20" s="63" t="s">
        <v>45</v>
      </c>
      <c r="C20" s="64" t="s">
        <v>46</v>
      </c>
      <c r="D20" s="65" t="s">
        <v>47</v>
      </c>
      <c r="E20" s="49" t="s">
        <v>34</v>
      </c>
      <c r="F20" s="50" t="s">
        <v>48</v>
      </c>
      <c r="G20" s="51">
        <v>0.5</v>
      </c>
      <c r="H20" s="52">
        <v>72</v>
      </c>
      <c r="I20" s="53">
        <v>400</v>
      </c>
      <c r="J20" s="53">
        <f>G20*H20*I20</f>
        <v>14400</v>
      </c>
      <c r="K20" s="53">
        <v>446</v>
      </c>
    </row>
    <row r="21" spans="2:11" ht="18" x14ac:dyDescent="0.35">
      <c r="B21" s="107" t="s">
        <v>41</v>
      </c>
      <c r="C21" s="107"/>
      <c r="D21" s="107"/>
      <c r="E21" s="107"/>
      <c r="F21" s="107"/>
      <c r="G21" s="107"/>
      <c r="H21" s="107"/>
      <c r="I21" s="107"/>
      <c r="J21" s="66">
        <f>SUM(J19:J20)</f>
        <v>28800</v>
      </c>
      <c r="K21" s="67"/>
    </row>
    <row r="22" spans="2:11" ht="18" x14ac:dyDescent="0.35">
      <c r="B22" s="68">
        <v>3</v>
      </c>
      <c r="C22" s="69" t="s">
        <v>49</v>
      </c>
      <c r="D22" s="69"/>
      <c r="E22" s="69"/>
      <c r="F22" s="70"/>
      <c r="G22" s="71"/>
      <c r="H22" s="71"/>
      <c r="I22" s="72"/>
      <c r="J22" s="73"/>
      <c r="K22" s="74"/>
    </row>
    <row r="23" spans="2:11" x14ac:dyDescent="0.3">
      <c r="B23" s="75" t="s">
        <v>50</v>
      </c>
      <c r="C23" s="47" t="s">
        <v>69</v>
      </c>
      <c r="D23" s="47" t="s">
        <v>51</v>
      </c>
      <c r="E23" s="76" t="s">
        <v>52</v>
      </c>
      <c r="F23" s="50" t="s">
        <v>53</v>
      </c>
      <c r="G23" s="77">
        <v>7</v>
      </c>
      <c r="H23" s="77">
        <v>24</v>
      </c>
      <c r="I23" s="78">
        <v>616</v>
      </c>
      <c r="J23" s="53">
        <f>G23*H23*I23</f>
        <v>103488</v>
      </c>
      <c r="K23" s="53">
        <v>616</v>
      </c>
    </row>
    <row r="24" spans="2:11" x14ac:dyDescent="0.3">
      <c r="B24" s="75" t="s">
        <v>54</v>
      </c>
      <c r="C24" s="47" t="s">
        <v>55</v>
      </c>
      <c r="D24" s="47" t="s">
        <v>56</v>
      </c>
      <c r="E24" s="76" t="s">
        <v>52</v>
      </c>
      <c r="F24" s="50" t="s">
        <v>57</v>
      </c>
      <c r="G24" s="77">
        <v>7</v>
      </c>
      <c r="H24" s="77">
        <v>24</v>
      </c>
      <c r="I24" s="78">
        <v>616</v>
      </c>
      <c r="J24" s="53">
        <f>G24*H24*I24</f>
        <v>103488</v>
      </c>
      <c r="K24" s="53">
        <v>616</v>
      </c>
    </row>
    <row r="25" spans="2:11" ht="18" x14ac:dyDescent="0.35">
      <c r="B25" s="107" t="s">
        <v>41</v>
      </c>
      <c r="C25" s="107"/>
      <c r="D25" s="107"/>
      <c r="E25" s="107"/>
      <c r="F25" s="107"/>
      <c r="G25" s="107"/>
      <c r="H25" s="107"/>
      <c r="I25" s="107"/>
      <c r="J25" s="66">
        <f>SUM(J23:J24)</f>
        <v>206976</v>
      </c>
      <c r="K25" s="67"/>
    </row>
    <row r="26" spans="2:11" ht="18" x14ac:dyDescent="0.35">
      <c r="B26" s="68">
        <v>4</v>
      </c>
      <c r="C26" s="69" t="s">
        <v>84</v>
      </c>
      <c r="D26" s="69"/>
      <c r="E26" s="69"/>
      <c r="F26" s="70"/>
      <c r="G26" s="71"/>
      <c r="H26" s="71"/>
      <c r="I26" s="72"/>
      <c r="J26" s="73"/>
      <c r="K26" s="74"/>
    </row>
    <row r="27" spans="2:11" x14ac:dyDescent="0.3">
      <c r="B27" s="75" t="s">
        <v>58</v>
      </c>
      <c r="C27" s="47" t="s">
        <v>85</v>
      </c>
      <c r="D27" s="48" t="s">
        <v>59</v>
      </c>
      <c r="E27" s="76" t="s">
        <v>60</v>
      </c>
      <c r="F27" s="50" t="s">
        <v>57</v>
      </c>
      <c r="G27" s="77">
        <v>1</v>
      </c>
      <c r="H27" s="77">
        <v>6</v>
      </c>
      <c r="I27" s="78">
        <v>1100</v>
      </c>
      <c r="J27" s="53">
        <f>G27*H27*I27</f>
        <v>6600</v>
      </c>
      <c r="K27" s="53">
        <v>1100</v>
      </c>
    </row>
    <row r="28" spans="2:11" x14ac:dyDescent="0.3">
      <c r="B28" s="75" t="s">
        <v>61</v>
      </c>
      <c r="C28" s="48" t="s">
        <v>62</v>
      </c>
      <c r="D28" s="47" t="s">
        <v>63</v>
      </c>
      <c r="E28" s="76" t="s">
        <v>64</v>
      </c>
      <c r="F28" s="50" t="s">
        <v>57</v>
      </c>
      <c r="G28" s="77">
        <v>1</v>
      </c>
      <c r="H28" s="77">
        <v>8</v>
      </c>
      <c r="I28" s="78">
        <v>4464</v>
      </c>
      <c r="J28" s="53">
        <f>G28*H28*I28</f>
        <v>35712</v>
      </c>
      <c r="K28" s="53">
        <v>4464</v>
      </c>
    </row>
    <row r="29" spans="2:11" ht="18" x14ac:dyDescent="0.35">
      <c r="B29" s="107" t="s">
        <v>41</v>
      </c>
      <c r="C29" s="107"/>
      <c r="D29" s="107"/>
      <c r="E29" s="107"/>
      <c r="F29" s="107"/>
      <c r="G29" s="107"/>
      <c r="H29" s="107"/>
      <c r="I29" s="107"/>
      <c r="J29" s="66">
        <f>SUM(J27:J28)</f>
        <v>42312</v>
      </c>
      <c r="K29" s="67"/>
    </row>
    <row r="30" spans="2:11" ht="18" x14ac:dyDescent="0.35">
      <c r="B30" s="79">
        <v>4</v>
      </c>
      <c r="C30" s="80" t="s">
        <v>65</v>
      </c>
      <c r="D30" s="81">
        <v>6.7686999999999997E-2</v>
      </c>
      <c r="E30" s="80"/>
      <c r="F30" s="82"/>
      <c r="G30" s="83"/>
      <c r="H30" s="83"/>
      <c r="I30" s="84"/>
      <c r="J30" s="85"/>
      <c r="K30" s="86"/>
    </row>
    <row r="31" spans="2:11" ht="18" x14ac:dyDescent="0.35">
      <c r="B31" s="108" t="s">
        <v>66</v>
      </c>
      <c r="C31" s="109"/>
      <c r="D31" s="109"/>
      <c r="E31" s="109"/>
      <c r="F31" s="109"/>
      <c r="G31" s="109"/>
      <c r="H31" s="109"/>
      <c r="I31" s="110"/>
      <c r="J31" s="87">
        <f>(J17+J21+J25+J29)*6.7687%</f>
        <v>19782.473367999999</v>
      </c>
      <c r="K31" s="56"/>
    </row>
    <row r="32" spans="2:11" ht="18" x14ac:dyDescent="0.35">
      <c r="B32" s="111" t="s">
        <v>67</v>
      </c>
      <c r="C32" s="111"/>
      <c r="D32" s="111"/>
      <c r="E32" s="111"/>
      <c r="F32" s="111"/>
      <c r="G32" s="111"/>
      <c r="H32" s="111"/>
      <c r="I32" s="111"/>
      <c r="J32" s="88">
        <f>J17+J21+J29+J31+J25</f>
        <v>312046.47336800001</v>
      </c>
      <c r="K32" s="89"/>
    </row>
  </sheetData>
  <mergeCells count="23">
    <mergeCell ref="C6:D6"/>
    <mergeCell ref="E6:F6"/>
    <mergeCell ref="B2:F2"/>
    <mergeCell ref="E3:F3"/>
    <mergeCell ref="E4:F4"/>
    <mergeCell ref="C5:D5"/>
    <mergeCell ref="E5:F5"/>
    <mergeCell ref="C7:D7"/>
    <mergeCell ref="E7:F7"/>
    <mergeCell ref="C8:D8"/>
    <mergeCell ref="E8:F8"/>
    <mergeCell ref="C9:D9"/>
    <mergeCell ref="E9:F9"/>
    <mergeCell ref="B25:I25"/>
    <mergeCell ref="B29:I29"/>
    <mergeCell ref="B31:I31"/>
    <mergeCell ref="B32:I32"/>
    <mergeCell ref="C10:D10"/>
    <mergeCell ref="E10:F10"/>
    <mergeCell ref="C11:D11"/>
    <mergeCell ref="C12:D12"/>
    <mergeCell ref="B17:I17"/>
    <mergeCell ref="B21:I21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showGridLines="0" tabSelected="1" zoomScale="80" zoomScaleNormal="80" workbookViewId="0">
      <selection activeCell="D2" sqref="D2"/>
    </sheetView>
  </sheetViews>
  <sheetFormatPr defaultRowHeight="13.5" x14ac:dyDescent="0.15"/>
  <cols>
    <col min="2" max="3" width="15.5" customWidth="1"/>
    <col min="4" max="4" width="47" customWidth="1"/>
    <col min="5" max="6" width="11.75" style="92" customWidth="1"/>
    <col min="7" max="7" width="23.75" customWidth="1"/>
    <col min="8" max="10" width="7.875" customWidth="1"/>
    <col min="11" max="11" width="13.625" customWidth="1"/>
    <col min="12" max="12" width="13.625" style="92" customWidth="1"/>
    <col min="13" max="13" width="11.375" style="92" bestFit="1" customWidth="1"/>
  </cols>
  <sheetData>
    <row r="1" spans="1:13" s="5" customFormat="1" ht="33" x14ac:dyDescent="0.35">
      <c r="A1" s="1"/>
      <c r="B1" s="2" t="s">
        <v>0</v>
      </c>
      <c r="C1" s="2" t="s">
        <v>1</v>
      </c>
      <c r="D1" s="2" t="s">
        <v>2</v>
      </c>
      <c r="E1" s="2" t="s">
        <v>79</v>
      </c>
      <c r="F1" s="2" t="s">
        <v>80</v>
      </c>
      <c r="G1" s="3" t="s">
        <v>3</v>
      </c>
      <c r="H1" s="2" t="s">
        <v>4</v>
      </c>
      <c r="I1" s="2" t="s">
        <v>5</v>
      </c>
      <c r="J1" s="4" t="s">
        <v>6</v>
      </c>
      <c r="K1" s="4" t="s">
        <v>7</v>
      </c>
      <c r="L1" s="4" t="s">
        <v>8</v>
      </c>
      <c r="M1" s="4" t="s">
        <v>9</v>
      </c>
    </row>
    <row r="2" spans="1:13" s="5" customFormat="1" ht="35.25" customHeight="1" x14ac:dyDescent="0.35">
      <c r="B2" s="90" t="s">
        <v>118</v>
      </c>
      <c r="C2" s="8" t="s">
        <v>32</v>
      </c>
      <c r="D2" s="10" t="s">
        <v>129</v>
      </c>
      <c r="E2" s="8" t="s">
        <v>89</v>
      </c>
      <c r="F2" s="8" t="s">
        <v>121</v>
      </c>
      <c r="G2" s="49" t="s">
        <v>119</v>
      </c>
      <c r="H2" s="49" t="s">
        <v>120</v>
      </c>
      <c r="I2" s="51">
        <v>8</v>
      </c>
      <c r="J2" s="52">
        <v>2</v>
      </c>
      <c r="K2" s="53">
        <v>616</v>
      </c>
      <c r="L2" s="93">
        <f>I2*J2*K2</f>
        <v>9856</v>
      </c>
      <c r="M2" s="100"/>
    </row>
    <row r="3" spans="1:13" s="5" customFormat="1" ht="35.25" customHeight="1" x14ac:dyDescent="0.35">
      <c r="B3" s="90" t="s">
        <v>81</v>
      </c>
      <c r="C3" s="8" t="s">
        <v>95</v>
      </c>
      <c r="D3" s="10" t="s">
        <v>92</v>
      </c>
      <c r="E3" s="8" t="s">
        <v>89</v>
      </c>
      <c r="F3" s="8" t="s">
        <v>121</v>
      </c>
      <c r="G3" s="49" t="s">
        <v>124</v>
      </c>
      <c r="H3" s="49" t="s">
        <v>34</v>
      </c>
      <c r="I3" s="51">
        <v>0.3</v>
      </c>
      <c r="J3" s="52">
        <v>2</v>
      </c>
      <c r="K3" s="53">
        <v>300</v>
      </c>
      <c r="L3" s="93">
        <f t="shared" ref="L3" si="0">I3*J3*K3</f>
        <v>180</v>
      </c>
      <c r="M3" s="100"/>
    </row>
    <row r="4" spans="1:13" s="5" customFormat="1" ht="16.5" x14ac:dyDescent="0.35">
      <c r="B4" s="127" t="s">
        <v>10</v>
      </c>
      <c r="C4" s="128"/>
      <c r="D4" s="128"/>
      <c r="E4" s="128"/>
      <c r="F4" s="128"/>
      <c r="G4" s="128"/>
      <c r="H4" s="128"/>
      <c r="I4" s="128"/>
      <c r="J4" s="128"/>
      <c r="K4" s="129"/>
      <c r="L4" s="97">
        <f>SUM(L2:L3)</f>
        <v>10036</v>
      </c>
      <c r="M4" s="97">
        <f>L4*106%</f>
        <v>10638.16</v>
      </c>
    </row>
    <row r="5" spans="1:13" s="6" customFormat="1" ht="16.5" x14ac:dyDescent="0.15">
      <c r="B5" s="138" t="s">
        <v>68</v>
      </c>
      <c r="C5" s="141" t="s">
        <v>70</v>
      </c>
      <c r="D5" s="7" t="s">
        <v>96</v>
      </c>
      <c r="E5" s="8" t="s">
        <v>89</v>
      </c>
      <c r="F5" s="8" t="s">
        <v>121</v>
      </c>
      <c r="G5" s="8" t="s">
        <v>71</v>
      </c>
      <c r="H5" s="8" t="s">
        <v>72</v>
      </c>
      <c r="I5" s="8">
        <v>7</v>
      </c>
      <c r="J5" s="8">
        <v>1</v>
      </c>
      <c r="K5" s="93">
        <v>616</v>
      </c>
      <c r="L5" s="93">
        <f>I5*J5*K5</f>
        <v>4312</v>
      </c>
      <c r="M5" s="8"/>
    </row>
    <row r="6" spans="1:13" s="5" customFormat="1" ht="16.5" x14ac:dyDescent="0.35">
      <c r="B6" s="139"/>
      <c r="C6" s="142"/>
      <c r="D6" s="7" t="s">
        <v>97</v>
      </c>
      <c r="E6" s="8" t="s">
        <v>89</v>
      </c>
      <c r="F6" s="8" t="s">
        <v>121</v>
      </c>
      <c r="G6" s="8" t="s">
        <v>71</v>
      </c>
      <c r="H6" s="8" t="s">
        <v>72</v>
      </c>
      <c r="I6" s="8">
        <v>7</v>
      </c>
      <c r="J6" s="8">
        <v>1</v>
      </c>
      <c r="K6" s="93">
        <v>616</v>
      </c>
      <c r="L6" s="93">
        <f>I6*J6*K6</f>
        <v>4312</v>
      </c>
      <c r="M6" s="8"/>
    </row>
    <row r="7" spans="1:13" s="6" customFormat="1" ht="16.5" x14ac:dyDescent="0.15">
      <c r="B7" s="139"/>
      <c r="C7" s="142"/>
      <c r="D7" s="7" t="s">
        <v>98</v>
      </c>
      <c r="E7" s="8" t="s">
        <v>89</v>
      </c>
      <c r="F7" s="8" t="s">
        <v>121</v>
      </c>
      <c r="G7" s="8" t="s">
        <v>71</v>
      </c>
      <c r="H7" s="8" t="s">
        <v>72</v>
      </c>
      <c r="I7" s="8">
        <v>7</v>
      </c>
      <c r="J7" s="8">
        <v>1</v>
      </c>
      <c r="K7" s="93">
        <v>616</v>
      </c>
      <c r="L7" s="93">
        <f t="shared" ref="L7:L28" si="1">I7*J7*K7</f>
        <v>4312</v>
      </c>
      <c r="M7" s="8"/>
    </row>
    <row r="8" spans="1:13" s="5" customFormat="1" ht="16.5" x14ac:dyDescent="0.35">
      <c r="B8" s="139"/>
      <c r="C8" s="142"/>
      <c r="D8" s="7" t="s">
        <v>99</v>
      </c>
      <c r="E8" s="8" t="s">
        <v>89</v>
      </c>
      <c r="F8" s="8" t="s">
        <v>121</v>
      </c>
      <c r="G8" s="8" t="s">
        <v>71</v>
      </c>
      <c r="H8" s="8" t="s">
        <v>72</v>
      </c>
      <c r="I8" s="8">
        <v>7</v>
      </c>
      <c r="J8" s="8">
        <v>1</v>
      </c>
      <c r="K8" s="93">
        <v>616</v>
      </c>
      <c r="L8" s="93">
        <f t="shared" si="1"/>
        <v>4312</v>
      </c>
      <c r="M8" s="8"/>
    </row>
    <row r="9" spans="1:13" s="5" customFormat="1" ht="16.5" x14ac:dyDescent="0.35">
      <c r="B9" s="139"/>
      <c r="C9" s="142"/>
      <c r="D9" s="7" t="s">
        <v>100</v>
      </c>
      <c r="E9" s="8" t="s">
        <v>89</v>
      </c>
      <c r="F9" s="8" t="s">
        <v>121</v>
      </c>
      <c r="G9" s="8" t="s">
        <v>71</v>
      </c>
      <c r="H9" s="8" t="s">
        <v>72</v>
      </c>
      <c r="I9" s="8">
        <v>7</v>
      </c>
      <c r="J9" s="8">
        <v>1</v>
      </c>
      <c r="K9" s="93">
        <v>616</v>
      </c>
      <c r="L9" s="93">
        <f t="shared" si="1"/>
        <v>4312</v>
      </c>
      <c r="M9" s="8"/>
    </row>
    <row r="10" spans="1:13" s="5" customFormat="1" ht="16.5" x14ac:dyDescent="0.35">
      <c r="B10" s="139"/>
      <c r="C10" s="142"/>
      <c r="D10" s="7" t="s">
        <v>101</v>
      </c>
      <c r="E10" s="8" t="s">
        <v>89</v>
      </c>
      <c r="F10" s="8" t="s">
        <v>121</v>
      </c>
      <c r="G10" s="8" t="s">
        <v>71</v>
      </c>
      <c r="H10" s="8" t="s">
        <v>72</v>
      </c>
      <c r="I10" s="8">
        <v>7</v>
      </c>
      <c r="J10" s="8">
        <v>1</v>
      </c>
      <c r="K10" s="93">
        <v>616</v>
      </c>
      <c r="L10" s="93">
        <f t="shared" si="1"/>
        <v>4312</v>
      </c>
      <c r="M10" s="8"/>
    </row>
    <row r="11" spans="1:13" s="103" customFormat="1" ht="16.5" x14ac:dyDescent="0.35">
      <c r="B11" s="139"/>
      <c r="C11" s="142"/>
      <c r="D11" s="104" t="s">
        <v>106</v>
      </c>
      <c r="E11" s="105" t="s">
        <v>89</v>
      </c>
      <c r="F11" s="105" t="s">
        <v>121</v>
      </c>
      <c r="G11" s="8" t="s">
        <v>71</v>
      </c>
      <c r="H11" s="105" t="s">
        <v>72</v>
      </c>
      <c r="I11" s="105">
        <v>7</v>
      </c>
      <c r="J11" s="105">
        <v>1</v>
      </c>
      <c r="K11" s="106">
        <v>616</v>
      </c>
      <c r="L11" s="106">
        <f t="shared" si="1"/>
        <v>4312</v>
      </c>
      <c r="M11" s="105"/>
    </row>
    <row r="12" spans="1:13" s="5" customFormat="1" ht="16.5" x14ac:dyDescent="0.35">
      <c r="B12" s="139"/>
      <c r="C12" s="142"/>
      <c r="D12" s="7" t="s">
        <v>102</v>
      </c>
      <c r="E12" s="8" t="s">
        <v>89</v>
      </c>
      <c r="F12" s="8" t="s">
        <v>121</v>
      </c>
      <c r="G12" s="8" t="s">
        <v>71</v>
      </c>
      <c r="H12" s="8" t="s">
        <v>72</v>
      </c>
      <c r="I12" s="8">
        <v>7</v>
      </c>
      <c r="J12" s="8">
        <v>1</v>
      </c>
      <c r="K12" s="93">
        <v>616</v>
      </c>
      <c r="L12" s="93">
        <f t="shared" si="1"/>
        <v>4312</v>
      </c>
      <c r="M12" s="8"/>
    </row>
    <row r="13" spans="1:13" s="5" customFormat="1" ht="16.5" x14ac:dyDescent="0.35">
      <c r="B13" s="139"/>
      <c r="C13" s="142"/>
      <c r="D13" s="7" t="s">
        <v>107</v>
      </c>
      <c r="E13" s="8" t="s">
        <v>89</v>
      </c>
      <c r="F13" s="8" t="s">
        <v>121</v>
      </c>
      <c r="G13" s="8" t="s">
        <v>71</v>
      </c>
      <c r="H13" s="8" t="s">
        <v>72</v>
      </c>
      <c r="I13" s="8">
        <v>7</v>
      </c>
      <c r="J13" s="8">
        <v>1</v>
      </c>
      <c r="K13" s="93">
        <v>616</v>
      </c>
      <c r="L13" s="93">
        <f t="shared" si="1"/>
        <v>4312</v>
      </c>
      <c r="M13" s="8"/>
    </row>
    <row r="14" spans="1:13" s="6" customFormat="1" ht="16.5" x14ac:dyDescent="0.15">
      <c r="B14" s="139"/>
      <c r="C14" s="142"/>
      <c r="D14" s="7" t="s">
        <v>109</v>
      </c>
      <c r="E14" s="8" t="s">
        <v>89</v>
      </c>
      <c r="F14" s="8" t="s">
        <v>121</v>
      </c>
      <c r="G14" s="8" t="s">
        <v>71</v>
      </c>
      <c r="H14" s="8" t="s">
        <v>72</v>
      </c>
      <c r="I14" s="8">
        <v>7</v>
      </c>
      <c r="J14" s="8">
        <v>1</v>
      </c>
      <c r="K14" s="93">
        <v>616</v>
      </c>
      <c r="L14" s="93">
        <f t="shared" si="1"/>
        <v>4312</v>
      </c>
      <c r="M14" s="8"/>
    </row>
    <row r="15" spans="1:13" s="6" customFormat="1" ht="16.5" x14ac:dyDescent="0.15">
      <c r="B15" s="139"/>
      <c r="C15" s="142"/>
      <c r="D15" s="91" t="s">
        <v>110</v>
      </c>
      <c r="E15" s="8" t="s">
        <v>89</v>
      </c>
      <c r="F15" s="8" t="s">
        <v>121</v>
      </c>
      <c r="G15" s="8" t="s">
        <v>71</v>
      </c>
      <c r="H15" s="8" t="s">
        <v>72</v>
      </c>
      <c r="I15" s="8">
        <v>7</v>
      </c>
      <c r="J15" s="8">
        <v>1</v>
      </c>
      <c r="K15" s="93">
        <v>616</v>
      </c>
      <c r="L15" s="93">
        <f t="shared" ref="L15" si="2">I15*J15*K15</f>
        <v>4312</v>
      </c>
      <c r="M15" s="8"/>
    </row>
    <row r="16" spans="1:13" s="103" customFormat="1" ht="16.5" x14ac:dyDescent="0.35">
      <c r="B16" s="139"/>
      <c r="C16" s="142"/>
      <c r="D16" s="104" t="s">
        <v>105</v>
      </c>
      <c r="E16" s="105" t="s">
        <v>89</v>
      </c>
      <c r="F16" s="105" t="s">
        <v>121</v>
      </c>
      <c r="G16" s="8" t="s">
        <v>71</v>
      </c>
      <c r="H16" s="105" t="s">
        <v>72</v>
      </c>
      <c r="I16" s="105">
        <v>7</v>
      </c>
      <c r="J16" s="105">
        <v>1</v>
      </c>
      <c r="K16" s="106">
        <v>616</v>
      </c>
      <c r="L16" s="106">
        <f t="shared" si="1"/>
        <v>4312</v>
      </c>
      <c r="M16" s="105"/>
    </row>
    <row r="17" spans="2:13" s="5" customFormat="1" ht="16.5" x14ac:dyDescent="0.35">
      <c r="B17" s="139"/>
      <c r="C17" s="142"/>
      <c r="D17" s="7" t="s">
        <v>103</v>
      </c>
      <c r="E17" s="8" t="s">
        <v>89</v>
      </c>
      <c r="F17" s="8" t="s">
        <v>121</v>
      </c>
      <c r="G17" s="8" t="s">
        <v>71</v>
      </c>
      <c r="H17" s="8" t="s">
        <v>72</v>
      </c>
      <c r="I17" s="8">
        <v>7</v>
      </c>
      <c r="J17" s="8">
        <v>1</v>
      </c>
      <c r="K17" s="93">
        <v>616</v>
      </c>
      <c r="L17" s="93">
        <f t="shared" si="1"/>
        <v>4312</v>
      </c>
      <c r="M17" s="8"/>
    </row>
    <row r="18" spans="2:13" s="5" customFormat="1" ht="16.5" x14ac:dyDescent="0.35">
      <c r="B18" s="139"/>
      <c r="C18" s="142"/>
      <c r="D18" s="7" t="s">
        <v>104</v>
      </c>
      <c r="E18" s="8" t="s">
        <v>89</v>
      </c>
      <c r="F18" s="8" t="s">
        <v>121</v>
      </c>
      <c r="G18" s="8" t="s">
        <v>71</v>
      </c>
      <c r="H18" s="8" t="s">
        <v>72</v>
      </c>
      <c r="I18" s="8">
        <v>7</v>
      </c>
      <c r="J18" s="8">
        <v>1</v>
      </c>
      <c r="K18" s="93">
        <v>616</v>
      </c>
      <c r="L18" s="93">
        <f t="shared" si="1"/>
        <v>4312</v>
      </c>
      <c r="M18" s="8"/>
    </row>
    <row r="19" spans="2:13" s="103" customFormat="1" ht="16.5" x14ac:dyDescent="0.35">
      <c r="B19" s="139"/>
      <c r="C19" s="142"/>
      <c r="D19" s="104" t="s">
        <v>108</v>
      </c>
      <c r="E19" s="105" t="s">
        <v>89</v>
      </c>
      <c r="F19" s="105" t="s">
        <v>121</v>
      </c>
      <c r="G19" s="105" t="s">
        <v>78</v>
      </c>
      <c r="H19" s="105" t="s">
        <v>72</v>
      </c>
      <c r="I19" s="105">
        <v>7</v>
      </c>
      <c r="J19" s="105">
        <v>0</v>
      </c>
      <c r="K19" s="106">
        <v>616</v>
      </c>
      <c r="L19" s="106">
        <f t="shared" si="1"/>
        <v>0</v>
      </c>
      <c r="M19" s="105"/>
    </row>
    <row r="20" spans="2:13" s="103" customFormat="1" ht="16.5" x14ac:dyDescent="0.35">
      <c r="B20" s="140"/>
      <c r="C20" s="143"/>
      <c r="D20" s="104" t="s">
        <v>122</v>
      </c>
      <c r="E20" s="105" t="s">
        <v>89</v>
      </c>
      <c r="F20" s="105" t="s">
        <v>121</v>
      </c>
      <c r="G20" s="105" t="s">
        <v>123</v>
      </c>
      <c r="H20" s="105" t="s">
        <v>72</v>
      </c>
      <c r="I20" s="105">
        <v>7</v>
      </c>
      <c r="J20" s="105">
        <v>0</v>
      </c>
      <c r="K20" s="106">
        <v>616</v>
      </c>
      <c r="L20" s="106">
        <f t="shared" ref="L20" si="3">I20*J20*K20</f>
        <v>0</v>
      </c>
      <c r="M20" s="105"/>
    </row>
    <row r="21" spans="2:13" s="103" customFormat="1" ht="16.5" x14ac:dyDescent="0.35">
      <c r="B21" s="133" t="s">
        <v>77</v>
      </c>
      <c r="C21" s="135" t="s">
        <v>70</v>
      </c>
      <c r="D21" s="104" t="s">
        <v>111</v>
      </c>
      <c r="E21" s="105" t="s">
        <v>89</v>
      </c>
      <c r="F21" s="105" t="s">
        <v>121</v>
      </c>
      <c r="G21" s="105" t="s">
        <v>71</v>
      </c>
      <c r="H21" s="105" t="s">
        <v>72</v>
      </c>
      <c r="I21" s="105">
        <v>7</v>
      </c>
      <c r="J21" s="105">
        <v>1</v>
      </c>
      <c r="K21" s="106">
        <v>616</v>
      </c>
      <c r="L21" s="106">
        <f>I21*J21*K21</f>
        <v>4312</v>
      </c>
      <c r="M21" s="105"/>
    </row>
    <row r="22" spans="2:13" s="103" customFormat="1" ht="16.5" x14ac:dyDescent="0.35">
      <c r="B22" s="134"/>
      <c r="C22" s="136"/>
      <c r="D22" s="104" t="s">
        <v>112</v>
      </c>
      <c r="E22" s="105" t="s">
        <v>89</v>
      </c>
      <c r="F22" s="105" t="s">
        <v>121</v>
      </c>
      <c r="G22" s="105" t="s">
        <v>71</v>
      </c>
      <c r="H22" s="105" t="s">
        <v>72</v>
      </c>
      <c r="I22" s="105">
        <v>7</v>
      </c>
      <c r="J22" s="105">
        <v>1</v>
      </c>
      <c r="K22" s="106">
        <v>616</v>
      </c>
      <c r="L22" s="106">
        <f>I22*J22*K22</f>
        <v>4312</v>
      </c>
      <c r="M22" s="105"/>
    </row>
    <row r="23" spans="2:13" s="103" customFormat="1" ht="16.5" x14ac:dyDescent="0.35">
      <c r="B23" s="134"/>
      <c r="C23" s="136"/>
      <c r="D23" s="104" t="s">
        <v>113</v>
      </c>
      <c r="E23" s="105" t="s">
        <v>89</v>
      </c>
      <c r="F23" s="105" t="s">
        <v>121</v>
      </c>
      <c r="G23" s="105" t="s">
        <v>116</v>
      </c>
      <c r="H23" s="105" t="s">
        <v>72</v>
      </c>
      <c r="I23" s="105">
        <v>7</v>
      </c>
      <c r="J23" s="105">
        <v>0</v>
      </c>
      <c r="K23" s="106">
        <v>616</v>
      </c>
      <c r="L23" s="106">
        <f t="shared" ref="L23:L25" si="4">I23*J23*K23</f>
        <v>0</v>
      </c>
      <c r="M23" s="105"/>
    </row>
    <row r="24" spans="2:13" s="103" customFormat="1" ht="16.5" x14ac:dyDescent="0.35">
      <c r="B24" s="134"/>
      <c r="C24" s="136"/>
      <c r="D24" s="104" t="s">
        <v>115</v>
      </c>
      <c r="E24" s="105" t="s">
        <v>89</v>
      </c>
      <c r="F24" s="105" t="s">
        <v>121</v>
      </c>
      <c r="G24" s="105" t="s">
        <v>116</v>
      </c>
      <c r="H24" s="105" t="s">
        <v>72</v>
      </c>
      <c r="I24" s="105">
        <v>7</v>
      </c>
      <c r="J24" s="105">
        <v>0</v>
      </c>
      <c r="K24" s="106">
        <v>616</v>
      </c>
      <c r="L24" s="106">
        <f t="shared" si="4"/>
        <v>0</v>
      </c>
      <c r="M24" s="105"/>
    </row>
    <row r="25" spans="2:13" s="103" customFormat="1" ht="16.5" x14ac:dyDescent="0.35">
      <c r="B25" s="134"/>
      <c r="C25" s="136"/>
      <c r="D25" s="104" t="s">
        <v>114</v>
      </c>
      <c r="E25" s="105" t="s">
        <v>89</v>
      </c>
      <c r="F25" s="105" t="s">
        <v>121</v>
      </c>
      <c r="G25" s="105" t="s">
        <v>116</v>
      </c>
      <c r="H25" s="105" t="s">
        <v>72</v>
      </c>
      <c r="I25" s="105">
        <v>7</v>
      </c>
      <c r="J25" s="105">
        <v>0</v>
      </c>
      <c r="K25" s="106">
        <v>616</v>
      </c>
      <c r="L25" s="106">
        <f t="shared" si="4"/>
        <v>0</v>
      </c>
      <c r="M25" s="105"/>
    </row>
    <row r="26" spans="2:13" s="5" customFormat="1" ht="16.5" x14ac:dyDescent="0.35">
      <c r="B26" s="127" t="s">
        <v>10</v>
      </c>
      <c r="C26" s="128"/>
      <c r="D26" s="128"/>
      <c r="E26" s="128"/>
      <c r="F26" s="128"/>
      <c r="G26" s="128"/>
      <c r="H26" s="128"/>
      <c r="I26" s="128"/>
      <c r="J26" s="128"/>
      <c r="K26" s="129"/>
      <c r="L26" s="97">
        <f>SUM(L5:L25)</f>
        <v>68992</v>
      </c>
      <c r="M26" s="97">
        <f>L26*106%</f>
        <v>73131.520000000004</v>
      </c>
    </row>
    <row r="27" spans="2:13" s="5" customFormat="1" ht="35.25" customHeight="1" x14ac:dyDescent="0.35">
      <c r="B27" s="90" t="s">
        <v>81</v>
      </c>
      <c r="C27" s="8" t="s">
        <v>76</v>
      </c>
      <c r="D27" s="10" t="s">
        <v>75</v>
      </c>
      <c r="E27" s="8" t="s">
        <v>89</v>
      </c>
      <c r="F27" s="8" t="s">
        <v>121</v>
      </c>
      <c r="G27" s="49" t="s">
        <v>128</v>
      </c>
      <c r="H27" s="49" t="s">
        <v>34</v>
      </c>
      <c r="I27" s="51">
        <v>0.5</v>
      </c>
      <c r="J27" s="52">
        <v>50</v>
      </c>
      <c r="K27" s="96">
        <v>400</v>
      </c>
      <c r="L27" s="93">
        <f t="shared" si="1"/>
        <v>10000</v>
      </c>
      <c r="M27" s="100"/>
    </row>
    <row r="28" spans="2:13" s="5" customFormat="1" ht="35.25" customHeight="1" x14ac:dyDescent="0.35">
      <c r="B28" s="90" t="s">
        <v>77</v>
      </c>
      <c r="C28" s="8" t="s">
        <v>76</v>
      </c>
      <c r="D28" s="10" t="s">
        <v>82</v>
      </c>
      <c r="E28" s="8" t="s">
        <v>89</v>
      </c>
      <c r="F28" s="8" t="s">
        <v>121</v>
      </c>
      <c r="G28" s="49" t="s">
        <v>83</v>
      </c>
      <c r="H28" s="49" t="s">
        <v>34</v>
      </c>
      <c r="I28" s="51">
        <v>0.5</v>
      </c>
      <c r="J28" s="52">
        <v>36</v>
      </c>
      <c r="K28" s="96">
        <v>400</v>
      </c>
      <c r="L28" s="93">
        <f t="shared" si="1"/>
        <v>7200</v>
      </c>
      <c r="M28" s="100"/>
    </row>
    <row r="29" spans="2:13" s="5" customFormat="1" ht="16.5" x14ac:dyDescent="0.35">
      <c r="B29" s="127" t="s">
        <v>10</v>
      </c>
      <c r="C29" s="128"/>
      <c r="D29" s="128"/>
      <c r="E29" s="128"/>
      <c r="F29" s="128"/>
      <c r="G29" s="128"/>
      <c r="H29" s="128"/>
      <c r="I29" s="128"/>
      <c r="J29" s="128"/>
      <c r="K29" s="129"/>
      <c r="L29" s="97">
        <f>SUM(L27:L28)</f>
        <v>17200</v>
      </c>
      <c r="M29" s="97">
        <f>L29*106%</f>
        <v>18232</v>
      </c>
    </row>
    <row r="30" spans="2:13" s="5" customFormat="1" ht="16.5" x14ac:dyDescent="0.35">
      <c r="B30" s="138" t="s">
        <v>87</v>
      </c>
      <c r="C30" s="141" t="s">
        <v>86</v>
      </c>
      <c r="D30" s="7" t="s">
        <v>126</v>
      </c>
      <c r="E30" s="8" t="s">
        <v>89</v>
      </c>
      <c r="F30" s="8" t="s">
        <v>90</v>
      </c>
      <c r="G30" s="8" t="s">
        <v>71</v>
      </c>
      <c r="H30" s="76" t="s">
        <v>60</v>
      </c>
      <c r="I30" s="9">
        <v>1</v>
      </c>
      <c r="J30" s="11">
        <v>0.5</v>
      </c>
      <c r="K30" s="94">
        <v>1100</v>
      </c>
      <c r="L30" s="93">
        <f t="shared" ref="L30:L33" si="5">I30*J30*K30</f>
        <v>550</v>
      </c>
      <c r="M30" s="100"/>
    </row>
    <row r="31" spans="2:13" s="5" customFormat="1" ht="16.5" x14ac:dyDescent="0.35">
      <c r="B31" s="139"/>
      <c r="C31" s="142"/>
      <c r="D31" s="7" t="s">
        <v>117</v>
      </c>
      <c r="E31" s="8" t="s">
        <v>89</v>
      </c>
      <c r="F31" s="8" t="s">
        <v>90</v>
      </c>
      <c r="G31" s="8" t="s">
        <v>71</v>
      </c>
      <c r="H31" s="76" t="s">
        <v>60</v>
      </c>
      <c r="I31" s="9">
        <v>1</v>
      </c>
      <c r="J31" s="11">
        <v>1</v>
      </c>
      <c r="K31" s="94">
        <v>1100</v>
      </c>
      <c r="L31" s="93">
        <f t="shared" si="5"/>
        <v>1100</v>
      </c>
      <c r="M31" s="100"/>
    </row>
    <row r="32" spans="2:13" s="5" customFormat="1" ht="16.5" x14ac:dyDescent="0.35">
      <c r="B32" s="139"/>
      <c r="C32" s="143"/>
      <c r="D32" s="7" t="s">
        <v>125</v>
      </c>
      <c r="E32" s="8" t="s">
        <v>89</v>
      </c>
      <c r="F32" s="8" t="s">
        <v>90</v>
      </c>
      <c r="G32" s="8" t="s">
        <v>71</v>
      </c>
      <c r="H32" s="76" t="s">
        <v>60</v>
      </c>
      <c r="I32" s="9">
        <v>1</v>
      </c>
      <c r="J32" s="11">
        <v>1</v>
      </c>
      <c r="K32" s="94">
        <v>1100</v>
      </c>
      <c r="L32" s="93">
        <f t="shared" si="5"/>
        <v>1100</v>
      </c>
      <c r="M32" s="100"/>
    </row>
    <row r="33" spans="2:13" s="5" customFormat="1" ht="16.5" x14ac:dyDescent="0.35">
      <c r="B33" s="140"/>
      <c r="C33" s="8" t="s">
        <v>88</v>
      </c>
      <c r="D33" s="10" t="s">
        <v>127</v>
      </c>
      <c r="E33" s="8" t="s">
        <v>89</v>
      </c>
      <c r="F33" s="8" t="s">
        <v>90</v>
      </c>
      <c r="G33" s="8" t="s">
        <v>71</v>
      </c>
      <c r="H33" s="76" t="s">
        <v>60</v>
      </c>
      <c r="I33" s="51">
        <v>1</v>
      </c>
      <c r="J33" s="52">
        <v>0.5</v>
      </c>
      <c r="K33" s="95">
        <v>4464</v>
      </c>
      <c r="L33" s="93">
        <f t="shared" si="5"/>
        <v>2232</v>
      </c>
      <c r="M33" s="100"/>
    </row>
    <row r="34" spans="2:13" s="5" customFormat="1" ht="16.5" x14ac:dyDescent="0.35">
      <c r="B34" s="127" t="s">
        <v>10</v>
      </c>
      <c r="C34" s="128"/>
      <c r="D34" s="128"/>
      <c r="E34" s="128"/>
      <c r="F34" s="128"/>
      <c r="G34" s="128"/>
      <c r="H34" s="128"/>
      <c r="I34" s="128"/>
      <c r="J34" s="128"/>
      <c r="K34" s="129"/>
      <c r="L34" s="97">
        <f>SUM(L30:L33)</f>
        <v>4982</v>
      </c>
      <c r="M34" s="97">
        <f>L34*106%</f>
        <v>5280.92</v>
      </c>
    </row>
    <row r="35" spans="2:13" s="5" customFormat="1" ht="16.5" x14ac:dyDescent="0.35">
      <c r="B35" s="137" t="s">
        <v>11</v>
      </c>
      <c r="C35" s="137"/>
      <c r="D35" s="137"/>
      <c r="E35" s="137"/>
      <c r="F35" s="137"/>
      <c r="G35" s="137"/>
      <c r="H35" s="137"/>
      <c r="I35" s="137"/>
      <c r="J35" s="137"/>
      <c r="K35" s="137"/>
      <c r="L35" s="98">
        <f>'报价单 '!J17+'报价单 '!J21+'报价单 '!J25+'报价单 '!J29</f>
        <v>292264</v>
      </c>
      <c r="M35" s="101">
        <f>'报价单 '!J32</f>
        <v>312046.47336800001</v>
      </c>
    </row>
    <row r="36" spans="2:13" s="5" customFormat="1" ht="17.25" x14ac:dyDescent="0.35">
      <c r="B36" s="130" t="s">
        <v>12</v>
      </c>
      <c r="C36" s="131"/>
      <c r="D36" s="131"/>
      <c r="E36" s="131"/>
      <c r="F36" s="131"/>
      <c r="G36" s="131"/>
      <c r="H36" s="131"/>
      <c r="I36" s="131"/>
      <c r="J36" s="131"/>
      <c r="K36" s="132"/>
      <c r="L36" s="99">
        <f>L4+L26+L29+L34</f>
        <v>101210</v>
      </c>
      <c r="M36" s="99">
        <f>L36*106%</f>
        <v>107282.6</v>
      </c>
    </row>
    <row r="37" spans="2:13" s="5" customFormat="1" ht="17.25" x14ac:dyDescent="0.35">
      <c r="B37" s="130" t="s">
        <v>13</v>
      </c>
      <c r="C37" s="131"/>
      <c r="D37" s="131"/>
      <c r="E37" s="131"/>
      <c r="F37" s="131"/>
      <c r="G37" s="131"/>
      <c r="H37" s="131"/>
      <c r="I37" s="131"/>
      <c r="J37" s="131"/>
      <c r="K37" s="132"/>
      <c r="L37" s="99">
        <f>L35-L36</f>
        <v>191054</v>
      </c>
      <c r="M37" s="102">
        <f>M35-M36</f>
        <v>204763.873368</v>
      </c>
    </row>
  </sheetData>
  <mergeCells count="13">
    <mergeCell ref="B4:K4"/>
    <mergeCell ref="B37:K37"/>
    <mergeCell ref="B26:K26"/>
    <mergeCell ref="B29:K29"/>
    <mergeCell ref="B21:B25"/>
    <mergeCell ref="C21:C25"/>
    <mergeCell ref="B35:K35"/>
    <mergeCell ref="B36:K36"/>
    <mergeCell ref="B34:K34"/>
    <mergeCell ref="B30:B33"/>
    <mergeCell ref="B5:B20"/>
    <mergeCell ref="C5:C20"/>
    <mergeCell ref="C30:C32"/>
  </mergeCells>
  <phoneticPr fontId="2" type="noConversion"/>
  <pageMargins left="0.7" right="0.7" top="0.75" bottom="0.75" header="0.3" footer="0.3"/>
  <pageSetup paperSize="9" orientation="portrait" verticalDpi="0" r:id="rId1"/>
  <ignoredErrors>
    <ignoredError sqref="M3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 </vt:lpstr>
      <vt:lpstr>项目实际使用情况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2020-06-30T06:48:38Z</dcterms:modified>
</cp:coreProperties>
</file>