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报价" sheetId="1" r:id="rId1"/>
  </sheets>
  <externalReferences>
    <externalReference r:id="rId2"/>
  </externalReferences>
  <definedNames>
    <definedName name="_xlnm._FilterDatabase" localSheetId="0" hidden="1">报价!$A$1:$K$74</definedName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I19" i="1" l="1"/>
  <c r="I52" i="1" l="1"/>
  <c r="I59" i="1" s="1"/>
  <c r="I51" i="1"/>
  <c r="I50" i="1"/>
  <c r="I49" i="1"/>
  <c r="I48" i="1"/>
  <c r="I53" i="1" s="1"/>
  <c r="I47" i="1"/>
  <c r="I46" i="1"/>
  <c r="I45" i="1"/>
  <c r="I44" i="1"/>
  <c r="I43" i="1"/>
  <c r="I42" i="1"/>
  <c r="I41" i="1"/>
  <c r="I40" i="1"/>
  <c r="I56" i="1" s="1"/>
  <c r="I39" i="1"/>
  <c r="I57" i="1" s="1"/>
  <c r="I38" i="1"/>
  <c r="G37" i="1"/>
  <c r="I37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B14" i="1"/>
  <c r="I55" i="1" l="1"/>
  <c r="I60" i="1"/>
  <c r="I58" i="1"/>
  <c r="I54" i="1"/>
  <c r="I61" i="1"/>
  <c r="I64" i="1"/>
  <c r="I65" i="1" l="1"/>
  <c r="I66" i="1" l="1"/>
  <c r="I67" i="1" s="1"/>
  <c r="J65" i="1"/>
</calcChain>
</file>

<file path=xl/sharedStrings.xml><?xml version="1.0" encoding="utf-8"?>
<sst xmlns="http://schemas.openxmlformats.org/spreadsheetml/2006/main" count="467" uniqueCount="260">
  <si>
    <t>支持项目费用明细模板 
contribution project cost details template</t>
  </si>
  <si>
    <t>Project Name
项目名称</t>
  </si>
  <si>
    <t>全国防控重大慢病创新融合试点项目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</si>
  <si>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</si>
  <si>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kkdn701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</si>
  <si>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</si>
  <si>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中国健康促进基金会</t>
  </si>
  <si>
    <t>Business Unit
事业部</t>
  </si>
  <si>
    <t xml:space="preserve">DCI </t>
  </si>
  <si>
    <t xml:space="preserve">Funding source
支持类型 </t>
  </si>
  <si>
    <t>HCP教育80%,患者教育20%</t>
  </si>
  <si>
    <t>Event Date
活动日期</t>
  </si>
  <si>
    <t>2022-12-31 至 2023-12-31</t>
  </si>
  <si>
    <t xml:space="preserve">Project Amount
项目金额 </t>
  </si>
  <si>
    <t>4404846.58</t>
  </si>
  <si>
    <t>Event No. 
活动场次</t>
  </si>
  <si>
    <t>146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</si>
  <si>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</si>
  <si>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</si>
  <si>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</si>
  <si>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II. 含供应商的项目，受支持方无法开具增值税专用发票（有供应商税费而受支持方税费为零）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</si>
  <si>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</si>
  <si>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</si>
  <si>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</si>
  <si>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</si>
  <si>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</si>
  <si>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</si>
  <si>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</si>
  <si>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</si>
  <si>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</si>
  <si>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</si>
  <si>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</si>
  <si>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</si>
  <si>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</si>
  <si>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</si>
  <si>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</si>
  <si>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</si>
  <si>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</si>
  <si>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</si>
  <si>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</si>
  <si>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</si>
  <si>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</si>
  <si>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线上直播</t>
  </si>
  <si>
    <t>标准化服务</t>
  </si>
  <si>
    <t>H5微信邀请函 单场1-4小时</t>
  </si>
  <si>
    <t>场</t>
  </si>
  <si>
    <t>1400.00</t>
  </si>
  <si>
    <t>通过</t>
  </si>
  <si>
    <t>2</t>
  </si>
  <si>
    <t>直播播点</t>
  </si>
  <si>
    <t>100人以内观看 单场1-4小时（单个播点允许重复登陆）</t>
  </si>
  <si>
    <t>1000.00</t>
  </si>
  <si>
    <t>80场线上培训会，3场线上专家会（CVRM2场，LC1场），直播每场预计100个播点以内（如超出播点按实际情况结算）。</t>
  </si>
  <si>
    <t>3</t>
  </si>
  <si>
    <t>互动方数</t>
  </si>
  <si>
    <t>4方视频互动 单场1-4小时</t>
  </si>
  <si>
    <t>800.00</t>
  </si>
  <si>
    <t>80场线上培训会，3场线上专家会（CVRM2场，LC1场），直播在线按3方计算（如超出按实际情况结算）</t>
  </si>
  <si>
    <t>4</t>
  </si>
  <si>
    <t>物料</t>
  </si>
  <si>
    <t>活动KV (new work)</t>
  </si>
  <si>
    <t xml:space="preserve">活动KV (new work) 包括创意、设计、完稿 (不包含租图、拍摄等第三方费用) </t>
  </si>
  <si>
    <t>张</t>
  </si>
  <si>
    <t>2782.00</t>
  </si>
  <si>
    <t>线下培训会，活动主KV设计1份；线下专家会，活动主KV设计1份。</t>
  </si>
  <si>
    <t>5</t>
  </si>
  <si>
    <t>海报设计 (new work)</t>
  </si>
  <si>
    <t>海报 (new work) 根据已有KV进行设计、排版、完稿，尺寸60cm*90cm</t>
  </si>
  <si>
    <t>925.00</t>
  </si>
  <si>
    <t>6</t>
  </si>
  <si>
    <t>海报设计 (adjustment work)</t>
  </si>
  <si>
    <t>海报 (adjustment work) 根据已有KV进行设计、排版、完稿，尺寸60cm*90cm</t>
  </si>
  <si>
    <t>578.00</t>
  </si>
  <si>
    <t>10次海报修改</t>
  </si>
  <si>
    <t>7</t>
  </si>
  <si>
    <t>邀请函设计 (普通版式) (new work)</t>
  </si>
  <si>
    <t>邀请函 (普通版式) (new work) 根据已有KV进行设计、排版、完稿，展开尺寸A4</t>
  </si>
  <si>
    <t>460.00</t>
  </si>
  <si>
    <t>8</t>
  </si>
  <si>
    <t>邀请函设计 (普通版式) (adjustment work)</t>
  </si>
  <si>
    <t>邀请函 (普通版式) (adjustment work) 根据已有KV进行设计、排版、完稿，展开尺寸A4</t>
  </si>
  <si>
    <t>280.00</t>
  </si>
  <si>
    <t>10次邀请函修改</t>
  </si>
  <si>
    <t>9</t>
  </si>
  <si>
    <t>易拉宝设计 (new work)</t>
  </si>
  <si>
    <t>易拉宝／X展架 (new work) 根据已有KV进行设计、排版、完稿，尺寸1.2M*2M</t>
  </si>
  <si>
    <t>个</t>
  </si>
  <si>
    <t>296.00</t>
  </si>
  <si>
    <t>10</t>
  </si>
  <si>
    <t>易拉宝设计 (adjustment work)</t>
  </si>
  <si>
    <t>易拉宝／X展架 (adjustment work) 根据已有KV进行设计、排版、完稿，尺寸1.2M*2M</t>
  </si>
  <si>
    <t>289.00</t>
  </si>
  <si>
    <t>10次易拉宝画面设计调整</t>
  </si>
  <si>
    <t>11</t>
  </si>
  <si>
    <t>会议手册设计 (new work)</t>
  </si>
  <si>
    <t>会议手册 (new work) 根据已有KV进行设计、排版、完稿，单页A4尺寸</t>
  </si>
  <si>
    <t>页</t>
  </si>
  <si>
    <t>365.00</t>
  </si>
  <si>
    <t>第一份内容预计为10p：项目介绍1p+培训流程1p+培训内容5p+服务内容2p+患者答疑1p；
第二份内容预计为10p：项目介绍1p+保险介绍1p+服务内容框架1p+服务内容解读4p+服务流程1p+疾病科普1p+患者答疑1p；
具体手册内容会根据实际情况进行微调，总计20P。</t>
  </si>
  <si>
    <t>12</t>
  </si>
  <si>
    <t>内页排版 (new work)</t>
  </si>
  <si>
    <t>手册内页或单页排版 (new work) 包括设计、排版、完稿，单页尺寸A4</t>
  </si>
  <si>
    <t>630.00</t>
  </si>
  <si>
    <t>主要内容预计为：服务包单页1p、保险单页1p、项目介绍1p、项目解读1p、院内落地标准2p、项目宣传三折页1份（3p）；实际内容根据医院情况进行微调，总计9P。</t>
  </si>
  <si>
    <t>13</t>
  </si>
  <si>
    <t>内容制作</t>
  </si>
  <si>
    <t>文案撰写 (new work)</t>
  </si>
  <si>
    <t>非DA类文案撰写 (new work) 如海报、展架、邀请函等</t>
  </si>
  <si>
    <t>480.00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</si>
  <si>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</si>
  <si>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14</t>
  </si>
  <si>
    <t>视频脚本</t>
  </si>
  <si>
    <t xml:space="preserve">视频制作脚本编辑 (活动或拍摄活动前期的脚本编写) </t>
  </si>
  <si>
    <t>次</t>
  </si>
  <si>
    <t>500.00</t>
  </si>
  <si>
    <t>15</t>
  </si>
  <si>
    <t>2000.00</t>
  </si>
  <si>
    <t>16</t>
  </si>
  <si>
    <t>多媒体合成</t>
  </si>
  <si>
    <t xml:space="preserve">视频制作多媒体合成 (包括配音 配乐 字幕编辑 合成 听写英文和文字翻译) </t>
  </si>
  <si>
    <t>小时</t>
  </si>
  <si>
    <t>300.00</t>
  </si>
  <si>
    <t>17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</si>
  <si>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</si>
  <si>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</si>
  <si>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
涉及健康风险管理科普（针对患者）视频后期加工，短视频（时长＜1min，CVRM75条，LC75条）制作150条，每条2小时；课件视频（时长3-5mins，CVRM25条，LC25条）制作50条，每条5小时；总共550小时。</t>
  </si>
  <si>
    <t>18</t>
  </si>
  <si>
    <t>Newsletter内容撰写 (new work)</t>
  </si>
  <si>
    <t>Newsletter内容撰写 (new work) 包括医学编辑、适量文献检索、文案润色</t>
  </si>
  <si>
    <t>768.00</t>
  </si>
  <si>
    <t>19</t>
  </si>
  <si>
    <t>Newsletter设计 (new work)</t>
  </si>
  <si>
    <t>Newsletter (adjustment work) 包括设计、排版、完稿，单页尺寸A4</t>
  </si>
  <si>
    <t>550.00</t>
  </si>
  <si>
    <t>20</t>
  </si>
  <si>
    <t>供应商服务费_人员劳务</t>
  </si>
  <si>
    <t>技术支持人员</t>
  </si>
  <si>
    <t>3~5年技术经验，负责直播前勘察与测试，直播执行</t>
  </si>
  <si>
    <t>1500.00</t>
  </si>
  <si>
    <t>每场会议1位直播技术人员支持（负责直播网络状况监控，技术后台维护等）</t>
  </si>
  <si>
    <t>21</t>
  </si>
  <si>
    <t>客户经理</t>
  </si>
  <si>
    <t>创意人员客户经理（KV/DA/桌卡等创意项目，负责整体项目）</t>
  </si>
  <si>
    <t xml:space="preserve">涉及80场线上培训会（会议时长：2-3小时），3场线上专家会议（CVRM2场，LC1场）（会议时长：4-6小时），共计83场线上直播会议；60场线下培训会（会议时长：2-3小时），3场线下专家会议（CVRM2场，LC1场）（会议时长：4-6小时），共计63场线下会议；
每场会议2位客户经理，负责直播客户及项目沟通管理
1）线上培训会：2位客户经理，负责前期项目需求沟通对接，培训会议整体筹备及把控，从专业角度给出执行建议，每场每人至少投入5个小时，2人共计至少投入10个小时，共计80场会议。
2）线上专家会：2位项目经理，负责前期项目需求沟通对接，专家会议整体筹备及把控，从专业角度给出执行建议，每场每人至少投入5个小时，2人共计至少投入10个小时，共计3场会议。
3）线下培训会，2位项目经理，负责前期项目需求沟通对接，培训会议整体筹备及把控，从专业角度给出执行建议，每场每人至少投入5个小时，2人共计至少投入10个小时，共计60场会议。
4）线下专家会，2位项目经理，负责前期项目需求沟通对接，专家会议整体筹备及把控，从专业角度给出执行建议，每场每人至少投入5个小时，2人共计至少投入10个小时，共计3场会议。
5）健康风险管理科普（针对患者）短视频，2位项目经理，负责前期项目需求沟通对接，专家内容整体筹备及把控，从专业角度给出执行建议，每人至少投入15个小时，2人共计至少投入30个小时。
6）健康风险管理科普（针对患者）课件视频，2位客户经理，负责前期项目需求沟通对接，专家内容整体筹备及把控，从专业角度给出执行建议，每人至少投入15个小时，2人共计至少投入30个小时。
</t>
  </si>
  <si>
    <t>22</t>
  </si>
  <si>
    <t>医学经理</t>
  </si>
  <si>
    <t>创意人员医学经理（KV/DA/桌卡等创意项目，医学知识把关，非PPT制作）</t>
  </si>
  <si>
    <t>434.00</t>
  </si>
  <si>
    <t>涉及：
1）健康风险管理科普（针对患者）短视频90条，1位医学经理，至少投入10个小时。
2）健康风险管理科普（针对患者）课件视频25条，1位医学经理，至少投入10个小时。
3）健康风险管理科普（针对患者）图文20条，1位医学经理，至少投入10个小时。
总计投入60个小时，单项工作说明如下：
1）健康风险管理科普（针对患者）短视频，1位医学经理，负责前期项目需求沟通对接，项目策略方案规划，从医学角度结合项目执行给出策略方案与建议，至少投入10h，详细工作安排如下：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2）健康风险管理科普（针对患者）课件视频，1位医学经理，负责前期项目需求沟通对接，项目策略方案规划，从医学角度结合项目执行给出策略方案与建议，至少投入10h，详细工作安排如下：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3)健康风险管理科普（针对患者）科普图文，1位医学经理，负责前期项目需求沟通对接，项目策略方案规划，从医学角度结合项目执行给出策略方案与建议，至少投入10h，详细工作安排如下：
~视频主提策划：图文方案的内容策划以及话题方向撰写，包含方案相关文献资料检索，3h
~学术热点收集：在PubMed等关键学术网站上进行相关研究的查询，保持话题的新颖度和专业度 约2h
~内容制作：对图文医学部分细节撰写进行医学内容指导，约5h
~内容定稿：对每次修改后的图文内容进行多次审核，反复检查整理出需要修改内容，直至定稿，至少3次，至少约10h</t>
  </si>
  <si>
    <t>23</t>
  </si>
  <si>
    <t>交通费</t>
  </si>
  <si>
    <t>机票/飞机票</t>
  </si>
  <si>
    <t>机票</t>
  </si>
  <si>
    <t>人/往返</t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</si>
  <si>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</si>
  <si>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</si>
  <si>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</si>
  <si>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</si>
  <si>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</si>
  <si>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</si>
  <si>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</si>
  <si>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</si>
  <si>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</si>
  <si>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</si>
  <si>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1200.00</t>
  </si>
  <si>
    <t>26</t>
  </si>
  <si>
    <t>物料印刷</t>
  </si>
  <si>
    <t>A4单页黑白打印-100g双胶传统印刷</t>
  </si>
  <si>
    <t>0.30</t>
  </si>
  <si>
    <t>27</t>
  </si>
  <si>
    <t>1.50</t>
  </si>
  <si>
    <t>每家医院1000份A4大小宣传物料/培训物料/会议物料彩色打印，预计30家医院</t>
  </si>
  <si>
    <t>28</t>
  </si>
  <si>
    <t>服务手册印刷</t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</si>
  <si>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</si>
  <si>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</si>
  <si>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</si>
  <si>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</si>
  <si>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</si>
  <si>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</si>
  <si>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</si>
  <si>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</si>
  <si>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</si>
  <si>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</si>
  <si>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</si>
  <si>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</si>
  <si>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</si>
  <si>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</si>
  <si>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</si>
  <si>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</si>
  <si>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</si>
  <si>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</si>
  <si>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</si>
  <si>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</si>
  <si>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</si>
  <si>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</si>
  <si>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</si>
  <si>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</si>
  <si>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</si>
  <si>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</si>
  <si>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</si>
  <si>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</si>
  <si>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</si>
  <si>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</si>
  <si>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</si>
  <si>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</si>
  <si>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</si>
  <si>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费用Level 1 汇总-1</t>
  </si>
  <si>
    <t>费用Level 1 汇总-2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</si>
  <si>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</si>
  <si>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</si>
  <si>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</si>
  <si>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</si>
  <si>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</si>
  <si>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</si>
  <si>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供应商项目执行费用合计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</si>
  <si>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</si>
  <si>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</si>
  <si>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</si>
  <si>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</si>
  <si>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</si>
  <si>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37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</si>
  <si>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</si>
  <si>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</si>
  <si>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</si>
  <si>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38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</si>
  <si>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</si>
  <si>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</si>
  <si>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</si>
  <si>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39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</si>
  <si>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</si>
  <si>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</si>
  <si>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40</t>
  </si>
  <si>
    <t>供应商服务费和税费</t>
  </si>
  <si>
    <t>Total-总计</t>
  </si>
  <si>
    <t>80场线上培训会，3场线上专家会（CVRM2场，LC1场），每场1份H5邀请函设计</t>
    <phoneticPr fontId="19" type="noConversion"/>
  </si>
  <si>
    <t>2份邀请函全新设计，即线下培训会邀请函模板1份，线下专家会邀请函模板1份</t>
    <phoneticPr fontId="19" type="noConversion"/>
  </si>
  <si>
    <t>供应商服务费_人员劳务</t>
    <phoneticPr fontId="19" type="noConversion"/>
  </si>
  <si>
    <t>6张项目海报主画面全新设计，项目介绍1张、服务流程1张、服务内容2张、专家介绍1张、管理中心介绍1张。</t>
    <phoneticPr fontId="19" type="noConversion"/>
  </si>
  <si>
    <t>2个易拉宝全新设计，即线下培训会易拉宝模板设计1份；线下专家会易拉宝模板设计1份</t>
    <phoneticPr fontId="19" type="noConversion"/>
  </si>
  <si>
    <t>健康风险管理科普（针对患者）短视频，脚本编辑共计150条，所涉及的视频类型为口播短视频，时长1分钟内（CVRM75条，LC75条）</t>
    <phoneticPr fontId="19" type="noConversion"/>
  </si>
  <si>
    <t>健康风险管理科普（针对患者）课件视频，脚本编辑共计50条，所涉及的视频时长3-5分钟（CVRM25条，LC25条）</t>
    <phoneticPr fontId="19" type="noConversion"/>
  </si>
  <si>
    <t>视频制作多媒体合成 (包括配音 配乐 字幕编辑 合成 听写英文和文字翻译) 
涉及健康风险管理科普（针对患者）多媒体合成，短视频（时长＜1min，CVRM75条，LC75条）制作150条，每条6小时；课件视频（时长3-5mins，CVRM25条，LC25条）制作50条，每条10小时，总共1400小时。</t>
    <phoneticPr fontId="19" type="noConversion"/>
  </si>
  <si>
    <t>健康风险管理科普（针对患者）科普图文内容撰写，每条长图文至少3屏，共计30条（CVRM15条，LC15条）</t>
    <phoneticPr fontId="19" type="noConversion"/>
  </si>
  <si>
    <t>健康风险管理科普（针对患者）科普图文设计，每条长图文至少3屏，共计30条（CVRM15条，LC15条）</t>
    <phoneticPr fontId="19" type="noConversion"/>
  </si>
  <si>
    <t>每场约5位人员往返飞机票，共63场，每次往返2000元</t>
    <phoneticPr fontId="19" type="noConversion"/>
  </si>
  <si>
    <t>线下培训会，每场约10位人员用餐，共63场，每次每人300元</t>
    <phoneticPr fontId="19" type="noConversion"/>
  </si>
  <si>
    <t>涉及10场线下培训会（北上广深）,每场5位人员住宿费用，每人每次1200元</t>
    <phoneticPr fontId="19" type="noConversion"/>
  </si>
  <si>
    <t>每家医院1000份A4大小宣传物料/培训物料/会议物料黑白打印，预计30家医院</t>
    <phoneticPr fontId="19" type="noConversion"/>
  </si>
  <si>
    <t>A4单页彩色打印-100g双胶传统印刷</t>
    <phoneticPr fontId="19" type="noConversion"/>
  </si>
  <si>
    <t>服务手册印刷包装成册，每页展开成品尺寸210*285mm，采用157双铜纸正反四色印刷，裁切成品，每家医院1份，预计30家医院，每家3份，每份2p</t>
    <phoneticPr fontId="19" type="noConversion"/>
  </si>
  <si>
    <t>健康风险管理科普（针对患者）短视频拍摄及课件视频拍摄30天</t>
    <phoneticPr fontId="19" type="noConversion"/>
  </si>
  <si>
    <t>健康风险管理科普（针对患者）短视频每条视频3s动画；课件视频每条视频20s动画；共计1450s</t>
    <phoneticPr fontId="19" type="noConversion"/>
  </si>
  <si>
    <t>全国三甲试点医院项目专项负责人入驻，共计3家医院，入驻7月，每月入驻22天，每天工作至少5小时。
1.每位患者进行项目介绍，并协助患者填写疾病风险评估报告，每天约5位患者，每位患者至少30分钟：1.5h
2.每位患者进行风险评估报告解读及相关报告解读，每天约5位患者，每位患者至少30分钟：1.5h
3.对绿通患者进行全程陪诊，每天约2位患者，每位患者2h：4h
4.协助健康门诊医生进行体检患者疏导及管理协助：1h
3.   对已加入项目的客户进行线上服务及随访管理，每天约5位客户，每位客户至少30分钟：1.5h</t>
    <phoneticPr fontId="19" type="noConversion"/>
  </si>
  <si>
    <t>2场一线城市院外会议场地费用</t>
    <phoneticPr fontId="19" type="noConversion"/>
  </si>
  <si>
    <t>20家医院项目易拉宝制作，每家医院2份易拉宝，共计40份。</t>
    <phoneticPr fontId="19" type="noConversion"/>
  </si>
  <si>
    <t>健康风险管理科普（针对患者）短视频拍摄及课件视频拍摄现场灯光租借，每次拍摄2个灯光，共20天拍摄。</t>
    <phoneticPr fontId="19" type="noConversion"/>
  </si>
  <si>
    <t>线下会议10场借用投影仪使用</t>
    <phoneticPr fontId="19" type="noConversion"/>
  </si>
  <si>
    <t>涉及50场线下培训会（其他地区）,每场5位人员住宿费用</t>
    <phoneticPr fontId="19" type="noConversion"/>
  </si>
  <si>
    <t>6.0000%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</si>
</sst>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804]#,##0.00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name val="Trebuchet MS"/>
      <family val="2"/>
    </font>
    <font>
      <sz val="11"/>
      <name val="Trebuchet MS"/>
      <family val="2"/>
    </font>
    <font>
      <sz val="22"/>
      <name val="Trebuchet MS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0"/>
      <name val="Trebuchet MS"/>
      <family val="2"/>
    </font>
    <font>
      <sz val="1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7" fillId="0" borderId="0"/>
  </cellStyleXfs>
  <cellXfs count="112">
    <xf numFmtId="0" fontId="0" fillId="0" borderId="0" xfId="0"/>
    <xf numFmtId="0" fontId="1" fillId="0" borderId="0" xfId="1" applyFont="1" applyFill="1"/>
    <xf numFmtId="0" fontId="1" fillId="2" borderId="0" xfId="1" applyFont="1" applyFill="1" applyAlignment="1">
      <alignment vertical="center"/>
    </xf>
    <xf numFmtId="0" fontId="2" fillId="2" borderId="0" xfId="1" applyFont="1" applyFill="1"/>
    <xf numFmtId="176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176" fontId="1" fillId="2" borderId="0" xfId="2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6" fillId="4" borderId="0" xfId="1" applyFont="1" applyFill="1"/>
    <xf numFmtId="0" fontId="7" fillId="5" borderId="3" xfId="1" applyFont="1" applyFill="1" applyBorder="1" applyAlignment="1">
      <alignment horizontal="center" vertical="center" wrapText="1"/>
    </xf>
    <xf numFmtId="0" fontId="7" fillId="5" borderId="4" xfId="3" applyFont="1" applyFill="1" applyBorder="1" applyAlignment="1" applyProtection="1">
      <alignment horizontal="center" vertical="center" wrapText="1"/>
      <protection locked="0"/>
    </xf>
    <xf numFmtId="0" fontId="7" fillId="5" borderId="5" xfId="3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center" vertical="center" wrapText="1"/>
      <protection locked="0"/>
    </xf>
    <xf numFmtId="176" fontId="7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3" applyFont="1" applyFill="1" applyBorder="1" applyAlignment="1" applyProtection="1">
      <alignment horizontal="center" vertical="center" wrapText="1"/>
      <protection locked="0"/>
    </xf>
    <xf numFmtId="0" fontId="7" fillId="6" borderId="7" xfId="3" applyFont="1" applyFill="1" applyBorder="1" applyAlignment="1" applyProtection="1">
      <alignment horizontal="center" vertical="center" wrapText="1"/>
      <protection locked="0"/>
    </xf>
    <xf numFmtId="49" fontId="8" fillId="7" borderId="8" xfId="1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 readingOrder="1"/>
    </xf>
    <xf numFmtId="0" fontId="10" fillId="7" borderId="9" xfId="3" applyFont="1" applyFill="1" applyBorder="1" applyAlignment="1" applyProtection="1">
      <alignment horizontal="left" vertical="center" wrapText="1"/>
      <protection locked="0"/>
    </xf>
    <xf numFmtId="0" fontId="10" fillId="7" borderId="9" xfId="3" applyFont="1" applyFill="1" applyBorder="1" applyAlignment="1" applyProtection="1">
      <alignment wrapText="1"/>
      <protection locked="0"/>
    </xf>
    <xf numFmtId="0" fontId="8" fillId="7" borderId="10" xfId="1" applyFont="1" applyFill="1" applyBorder="1" applyAlignment="1" applyProtection="1">
      <alignment horizontal="center" vertical="center"/>
      <protection locked="0"/>
    </xf>
    <xf numFmtId="176" fontId="8" fillId="7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0" xfId="3" applyFont="1" applyFill="1" applyBorder="1" applyAlignment="1" applyProtection="1">
      <alignment horizontal="center" vertical="center" wrapText="1"/>
      <protection locked="0"/>
    </xf>
    <xf numFmtId="49" fontId="8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 readingOrder="1"/>
    </xf>
    <xf numFmtId="0" fontId="10" fillId="2" borderId="0" xfId="3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176" fontId="8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176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7" borderId="12" xfId="1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readingOrder="1"/>
    </xf>
    <xf numFmtId="0" fontId="10" fillId="7" borderId="13" xfId="3" applyFont="1" applyFill="1" applyBorder="1" applyAlignment="1" applyProtection="1">
      <alignment horizontal="center" vertical="center" wrapText="1"/>
      <protection locked="0"/>
    </xf>
    <xf numFmtId="0" fontId="8" fillId="7" borderId="14" xfId="1" applyFont="1" applyFill="1" applyBorder="1" applyAlignment="1" applyProtection="1">
      <alignment horizontal="center" vertical="center"/>
      <protection locked="0"/>
    </xf>
    <xf numFmtId="176" fontId="8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4" xfId="3" applyFont="1" applyFill="1" applyBorder="1" applyAlignment="1" applyProtection="1">
      <alignment horizontal="center" vertical="center" wrapText="1"/>
      <protection locked="0"/>
    </xf>
    <xf numFmtId="0" fontId="7" fillId="5" borderId="15" xfId="1" applyFont="1" applyFill="1" applyBorder="1" applyAlignment="1" applyProtection="1">
      <alignment horizontal="center" vertical="center" wrapText="1"/>
      <protection locked="0"/>
    </xf>
    <xf numFmtId="0" fontId="7" fillId="6" borderId="16" xfId="3" applyFont="1" applyFill="1" applyBorder="1" applyAlignment="1" applyProtection="1">
      <alignment horizontal="center" vertical="center" wrapText="1"/>
      <protection locked="0"/>
    </xf>
    <xf numFmtId="177" fontId="10" fillId="7" borderId="10" xfId="3" applyNumberFormat="1" applyFont="1" applyFill="1" applyBorder="1" applyAlignment="1" applyProtection="1">
      <alignment horizontal="center" vertical="center"/>
      <protection locked="0"/>
    </xf>
    <xf numFmtId="176" fontId="10" fillId="7" borderId="17" xfId="3" applyNumberFormat="1" applyFont="1" applyFill="1" applyBorder="1" applyAlignment="1" applyProtection="1">
      <alignment horizontal="center" vertical="center"/>
      <protection locked="0"/>
    </xf>
    <xf numFmtId="0" fontId="8" fillId="7" borderId="18" xfId="1" applyFont="1" applyFill="1" applyBorder="1" applyAlignment="1" applyProtection="1">
      <alignment horizontal="left" vertical="center"/>
      <protection locked="0"/>
    </xf>
    <xf numFmtId="176" fontId="10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9" borderId="0" xfId="0" applyFill="1" applyAlignment="1">
      <alignment horizontal="justify" vertical="center" wrapText="1"/>
    </xf>
    <xf numFmtId="177" fontId="10" fillId="7" borderId="14" xfId="3" applyNumberFormat="1" applyFont="1" applyFill="1" applyBorder="1" applyAlignment="1" applyProtection="1">
      <alignment horizontal="center" vertical="center"/>
      <protection locked="0"/>
    </xf>
    <xf numFmtId="176" fontId="10" fillId="7" borderId="19" xfId="3" applyNumberFormat="1" applyFont="1" applyFill="1" applyBorder="1" applyAlignment="1" applyProtection="1">
      <alignment horizontal="center" vertical="center"/>
      <protection locked="0"/>
    </xf>
    <xf numFmtId="0" fontId="8" fillId="7" borderId="20" xfId="1" applyFont="1" applyFill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left" vertical="center" wrapText="1" readingOrder="1"/>
    </xf>
    <xf numFmtId="0" fontId="1" fillId="2" borderId="21" xfId="1" applyFont="1" applyFill="1" applyBorder="1" applyAlignment="1" applyProtection="1">
      <alignment horizontal="left" vertical="center"/>
      <protection locked="0"/>
    </xf>
    <xf numFmtId="0" fontId="1" fillId="2" borderId="21" xfId="1" applyFont="1" applyFill="1" applyBorder="1" applyAlignment="1" applyProtection="1">
      <alignment horizontal="left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49" fontId="1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3" applyFont="1" applyFill="1" applyBorder="1" applyAlignment="1" applyProtection="1">
      <alignment horizontal="center" vertical="center" wrapText="1"/>
      <protection locked="0"/>
    </xf>
    <xf numFmtId="49" fontId="13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center"/>
    </xf>
    <xf numFmtId="0" fontId="12" fillId="7" borderId="9" xfId="3" applyFont="1" applyFill="1" applyBorder="1" applyAlignment="1" applyProtection="1">
      <alignment horizontal="left" vertical="center" wrapText="1"/>
      <protection locked="0"/>
    </xf>
    <xf numFmtId="0" fontId="12" fillId="7" borderId="9" xfId="3" applyFont="1" applyFill="1" applyBorder="1" applyAlignment="1" applyProtection="1">
      <alignment wrapText="1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10" fillId="2" borderId="0" xfId="3" applyFont="1" applyFill="1" applyProtection="1">
      <protection locked="0"/>
    </xf>
    <xf numFmtId="0" fontId="1" fillId="2" borderId="0" xfId="1" applyFont="1" applyFill="1" applyAlignment="1" applyProtection="1">
      <alignment horizontal="center" vertical="center"/>
      <protection locked="0"/>
    </xf>
    <xf numFmtId="176" fontId="14" fillId="2" borderId="0" xfId="3" applyNumberFormat="1" applyFont="1" applyFill="1" applyProtection="1">
      <protection locked="0"/>
    </xf>
    <xf numFmtId="0" fontId="1" fillId="2" borderId="0" xfId="3" applyFont="1" applyFill="1" applyAlignment="1" applyProtection="1">
      <alignment horizontal="center"/>
      <protection locked="0"/>
    </xf>
    <xf numFmtId="0" fontId="10" fillId="2" borderId="0" xfId="3" applyFont="1" applyFill="1"/>
    <xf numFmtId="0" fontId="1" fillId="2" borderId="0" xfId="3" applyFont="1" applyFill="1" applyAlignment="1">
      <alignment horizontal="center" vertical="center"/>
    </xf>
    <xf numFmtId="177" fontId="14" fillId="2" borderId="7" xfId="3" applyNumberFormat="1" applyFont="1" applyFill="1" applyBorder="1" applyAlignment="1" applyProtection="1">
      <alignment horizontal="center" vertical="center"/>
      <protection locked="0"/>
    </xf>
    <xf numFmtId="176" fontId="10" fillId="2" borderId="23" xfId="3" applyNumberFormat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176" fontId="10" fillId="2" borderId="2" xfId="3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177" fontId="1" fillId="2" borderId="21" xfId="1" applyNumberFormat="1" applyFont="1" applyFill="1" applyBorder="1" applyAlignment="1">
      <alignment horizontal="center" vertical="center"/>
    </xf>
    <xf numFmtId="0" fontId="1" fillId="2" borderId="21" xfId="1" applyNumberFormat="1" applyFont="1" applyFill="1" applyBorder="1" applyAlignment="1">
      <alignment horizontal="left"/>
    </xf>
    <xf numFmtId="176" fontId="15" fillId="4" borderId="19" xfId="3" applyNumberFormat="1" applyFont="1" applyFill="1" applyBorder="1" applyAlignment="1" applyProtection="1">
      <alignment horizontal="center"/>
      <protection locked="0"/>
    </xf>
    <xf numFmtId="0" fontId="15" fillId="4" borderId="20" xfId="1" applyFont="1" applyFill="1" applyBorder="1" applyAlignment="1" applyProtection="1">
      <alignment horizontal="center" vertical="center"/>
      <protection locked="0"/>
    </xf>
    <xf numFmtId="176" fontId="1" fillId="2" borderId="0" xfId="3" applyNumberFormat="1" applyFont="1" applyFill="1" applyAlignment="1" applyProtection="1">
      <alignment horizontal="center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176" fontId="22" fillId="4" borderId="19" xfId="3" applyNumberFormat="1" applyFont="1" applyFill="1" applyBorder="1" applyAlignment="1" applyProtection="1">
      <alignment horizontal="center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21" fillId="4" borderId="12" xfId="3" applyFont="1" applyFill="1" applyBorder="1" applyAlignment="1" applyProtection="1">
      <alignment horizontal="right"/>
      <protection locked="0"/>
    </xf>
    <xf numFmtId="0" fontId="21" fillId="4" borderId="22" xfId="3" applyFont="1" applyFill="1" applyBorder="1" applyAlignment="1" applyProtection="1">
      <alignment horizontal="right"/>
      <protection locked="0"/>
    </xf>
    <xf numFmtId="0" fontId="21" fillId="4" borderId="13" xfId="3" applyFont="1" applyFill="1" applyBorder="1" applyAlignment="1" applyProtection="1">
      <alignment horizontal="right"/>
      <protection locked="0"/>
    </xf>
    <xf numFmtId="0" fontId="5" fillId="2" borderId="2" xfId="1" applyFont="1" applyFill="1" applyBorder="1" applyAlignment="1">
      <alignment horizontal="left" vertical="center"/>
    </xf>
  </cellXfs>
  <cellStyles count="4">
    <cellStyle name="Normal 2" xfId="2"/>
    <cellStyle name="Normal 2 2" xfId="1"/>
    <cellStyle name="Normal_Sheet1" xfId="3"/>
    <cellStyle name="常规" xfId="0" builtinId="0"/>
  </cellStyles>
  <dxfs count="9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4"/>
  <sheetViews>
    <sheetView tabSelected="1" topLeftCell="A53" zoomScale="70" zoomScaleNormal="70" workbookViewId="0">
      <selection activeCell="I75" sqref="I75"/>
    </sheetView>
  </sheetViews>
  <sheetFormatPr defaultColWidth="10.875" defaultRowHeight="15"/>
  <cols>
    <col min="1" max="1" width="14.5" style="5" customWidth="1"/>
    <col min="2" max="2" width="20.625" style="5" customWidth="1"/>
    <col min="3" max="3" width="40.5" style="5" customWidth="1"/>
    <col min="4" max="4" width="95.125" style="5" customWidth="1"/>
    <col min="5" max="5" width="8.875" style="6" customWidth="1"/>
    <col min="6" max="6" width="11.125" style="4" customWidth="1"/>
    <col min="7" max="7" width="10" style="4" customWidth="1"/>
    <col min="8" max="8" width="11.875" style="5" customWidth="1"/>
    <col min="9" max="9" width="24" style="4" bestFit="1" customWidth="1"/>
    <col min="10" max="10" width="13.5" style="4" customWidth="1"/>
    <col min="11" max="11" width="139.25" style="5" customWidth="1"/>
    <col min="12" max="16384" width="10.875" style="5"/>
  </cols>
  <sheetData>
    <row r="1" spans="1:11" ht="53.25" customHeight="1">
      <c r="A1" s="104" t="s">
        <v>0</v>
      </c>
      <c r="B1" s="104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31.5">
      <c r="A2" s="7" t="s">
        <v>1</v>
      </c>
      <c r="B2" s="106" t="s">
        <v>2</v>
      </c>
      <c r="C2" s="106"/>
      <c r="D2" s="106"/>
      <c r="E2" s="106"/>
      <c r="F2" s="8" t="s">
        <v>3</v>
      </c>
      <c r="G2" s="8"/>
      <c r="H2" s="106" t="s">
        <v>4</v>
      </c>
      <c r="I2" s="106"/>
      <c r="J2" s="106"/>
      <c r="K2" s="106"/>
    </row>
    <row r="3" spans="1:11" ht="30">
      <c r="A3" s="7" t="s">
        <v>5</v>
      </c>
      <c r="B3" s="107" t="s">
        <v>6</v>
      </c>
      <c r="C3" s="107"/>
      <c r="D3" s="107"/>
      <c r="E3" s="107"/>
      <c r="F3" s="8" t="s">
        <v>7</v>
      </c>
      <c r="G3" s="8"/>
      <c r="H3" s="106" t="s">
        <v>8</v>
      </c>
      <c r="I3" s="106"/>
      <c r="J3" s="106"/>
      <c r="K3" s="106"/>
    </row>
    <row r="4" spans="1:11" ht="30">
      <c r="A4" s="7" t="s">
        <v>9</v>
      </c>
      <c r="B4" s="107" t="s">
        <v>10</v>
      </c>
      <c r="C4" s="107"/>
      <c r="D4" s="107"/>
      <c r="E4" s="107"/>
      <c r="F4" s="8" t="s">
        <v>11</v>
      </c>
      <c r="G4" s="8"/>
      <c r="H4" s="106" t="s">
        <v>12</v>
      </c>
      <c r="I4" s="106"/>
      <c r="J4" s="106"/>
      <c r="K4" s="106"/>
    </row>
    <row r="5" spans="1:11" ht="30">
      <c r="A5" s="7" t="s">
        <v>13</v>
      </c>
      <c r="B5" s="107" t="s">
        <v>14</v>
      </c>
      <c r="C5" s="107"/>
      <c r="D5" s="107"/>
      <c r="E5" s="107"/>
      <c r="F5" s="8" t="s">
        <v>15</v>
      </c>
      <c r="G5" s="9"/>
      <c r="H5" s="106" t="s">
        <v>16</v>
      </c>
      <c r="I5" s="106"/>
      <c r="J5" s="106"/>
      <c r="K5" s="106"/>
    </row>
    <row r="6" spans="1:11" ht="27">
      <c r="A6" s="7" t="s">
        <v>17</v>
      </c>
      <c r="B6" s="107" t="s">
        <v>18</v>
      </c>
      <c r="C6" s="107"/>
      <c r="D6" s="107"/>
      <c r="E6" s="107"/>
      <c r="F6" s="8" t="s">
        <v>19</v>
      </c>
      <c r="G6" s="9"/>
      <c r="H6" s="111" t="s">
        <v>20</v>
      </c>
      <c r="I6" s="111"/>
      <c r="J6" s="111"/>
      <c r="K6" s="111"/>
    </row>
    <row r="8" spans="1:11" ht="16.5">
      <c r="A8" s="10" t="s">
        <v>21</v>
      </c>
    </row>
    <row r="9" spans="1:11" ht="31.5" customHeight="1">
      <c r="A9" s="11" t="s">
        <v>22</v>
      </c>
      <c r="B9" s="12" t="s">
        <v>23</v>
      </c>
      <c r="C9" s="12" t="s">
        <v>24</v>
      </c>
      <c r="D9" s="13" t="s">
        <v>25</v>
      </c>
      <c r="E9" s="14" t="s">
        <v>26</v>
      </c>
      <c r="F9" s="15" t="s">
        <v>27</v>
      </c>
      <c r="G9" s="16" t="s">
        <v>28</v>
      </c>
      <c r="H9" s="16" t="s">
        <v>29</v>
      </c>
      <c r="I9" s="15" t="s">
        <v>30</v>
      </c>
      <c r="J9" s="13" t="s">
        <v>31</v>
      </c>
      <c r="K9" s="44" t="s">
        <v>32</v>
      </c>
    </row>
    <row r="10" spans="1:11" ht="16.149999999999999" customHeight="1">
      <c r="A10" s="17" t="s">
        <v>33</v>
      </c>
      <c r="B10" s="17" t="s">
        <v>34</v>
      </c>
      <c r="C10" s="17" t="s">
        <v>35</v>
      </c>
      <c r="D10" s="17" t="s">
        <v>36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33</v>
      </c>
      <c r="J10" s="17" t="s">
        <v>33</v>
      </c>
      <c r="K10" s="45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18"/>
      <c r="B12" s="19" t="s">
        <v>37</v>
      </c>
      <c r="C12" s="20" t="s">
        <v>38</v>
      </c>
      <c r="D12" s="21"/>
      <c r="E12" s="22"/>
      <c r="F12" s="23"/>
      <c r="G12" s="24"/>
      <c r="H12" s="24"/>
      <c r="I12" s="46" t="s">
        <v>39</v>
      </c>
      <c r="J12" s="47"/>
      <c r="K12" s="48"/>
    </row>
    <row r="13" spans="1:11">
      <c r="A13" s="25"/>
      <c r="B13" s="26"/>
      <c r="C13" s="27"/>
      <c r="D13" s="27"/>
      <c r="E13" s="28"/>
      <c r="F13" s="29"/>
      <c r="G13" s="30"/>
      <c r="H13" s="30"/>
      <c r="I13" s="49"/>
      <c r="J13" s="49"/>
      <c r="K13" s="50"/>
    </row>
    <row r="14" spans="1:11" ht="16.5">
      <c r="A14" s="31" t="s">
        <v>40</v>
      </c>
      <c r="B14" s="32" t="str">
        <f>IFERROR(IF($H$6="I. 不含第四方的项目","无需填写第四方费用",""),"")</f>
        <v/>
      </c>
      <c r="C14" s="6"/>
      <c r="D14" s="6"/>
      <c r="F14" s="33"/>
      <c r="G14" s="33"/>
      <c r="H14" s="6"/>
      <c r="I14" s="33"/>
      <c r="J14" s="33"/>
      <c r="K14" s="6"/>
    </row>
    <row r="15" spans="1:11" ht="31.5" customHeight="1">
      <c r="A15" s="11" t="s">
        <v>22</v>
      </c>
      <c r="B15" s="12" t="s">
        <v>23</v>
      </c>
      <c r="C15" s="12" t="s">
        <v>24</v>
      </c>
      <c r="D15" s="13" t="s">
        <v>25</v>
      </c>
      <c r="E15" s="14" t="s">
        <v>26</v>
      </c>
      <c r="F15" s="15" t="s">
        <v>27</v>
      </c>
      <c r="G15" s="16" t="s">
        <v>28</v>
      </c>
      <c r="H15" s="16" t="s">
        <v>29</v>
      </c>
      <c r="I15" s="15" t="s">
        <v>30</v>
      </c>
      <c r="J15" s="13" t="s">
        <v>31</v>
      </c>
      <c r="K15" s="44" t="s">
        <v>32</v>
      </c>
    </row>
    <row r="16" spans="1:11" ht="16.5" customHeight="1">
      <c r="A16" s="17" t="s">
        <v>33</v>
      </c>
      <c r="B16" s="17" t="s">
        <v>34</v>
      </c>
      <c r="C16" s="17" t="s">
        <v>35</v>
      </c>
      <c r="D16" s="17" t="s">
        <v>36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33</v>
      </c>
      <c r="J16" s="17" t="s">
        <v>33</v>
      </c>
      <c r="K16" s="51" t="s">
        <v>35</v>
      </c>
    </row>
    <row r="17" spans="1:11">
      <c r="A17" s="34" t="s">
        <v>41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46</v>
      </c>
      <c r="G17" s="34">
        <v>1</v>
      </c>
      <c r="H17" s="34">
        <v>83</v>
      </c>
      <c r="I17" s="34">
        <f t="shared" ref="I17:I52" si="0">F17*G17*H17</f>
        <v>116200</v>
      </c>
      <c r="J17" s="34" t="s">
        <v>47</v>
      </c>
      <c r="K17" s="96" t="s">
        <v>235</v>
      </c>
    </row>
    <row r="18" spans="1:11">
      <c r="A18" s="34" t="s">
        <v>48</v>
      </c>
      <c r="B18" s="34" t="s">
        <v>42</v>
      </c>
      <c r="C18" s="34" t="s">
        <v>49</v>
      </c>
      <c r="D18" s="34" t="s">
        <v>50</v>
      </c>
      <c r="E18" s="34" t="s">
        <v>45</v>
      </c>
      <c r="F18" s="34" t="s">
        <v>51</v>
      </c>
      <c r="G18" s="34">
        <v>1</v>
      </c>
      <c r="H18" s="34">
        <v>83</v>
      </c>
      <c r="I18" s="34">
        <f t="shared" si="0"/>
        <v>83000</v>
      </c>
      <c r="J18" s="34" t="s">
        <v>47</v>
      </c>
      <c r="K18" s="52" t="s">
        <v>52</v>
      </c>
    </row>
    <row r="19" spans="1:11">
      <c r="A19" s="34" t="s">
        <v>53</v>
      </c>
      <c r="B19" s="34" t="s">
        <v>42</v>
      </c>
      <c r="C19" s="34" t="s">
        <v>54</v>
      </c>
      <c r="D19" s="34" t="s">
        <v>55</v>
      </c>
      <c r="E19" s="34" t="s">
        <v>45</v>
      </c>
      <c r="F19" s="34" t="s">
        <v>56</v>
      </c>
      <c r="G19" s="34">
        <v>3</v>
      </c>
      <c r="H19" s="34">
        <v>83</v>
      </c>
      <c r="I19" s="34">
        <f>F19*G19*H19</f>
        <v>199200</v>
      </c>
      <c r="J19" s="34" t="s">
        <v>47</v>
      </c>
      <c r="K19" s="52" t="s">
        <v>57</v>
      </c>
    </row>
    <row r="20" spans="1:11">
      <c r="A20" s="34" t="s">
        <v>58</v>
      </c>
      <c r="B20" s="34" t="s">
        <v>59</v>
      </c>
      <c r="C20" s="34" t="s">
        <v>60</v>
      </c>
      <c r="D20" s="34" t="s">
        <v>61</v>
      </c>
      <c r="E20" s="34" t="s">
        <v>62</v>
      </c>
      <c r="F20" s="34" t="s">
        <v>63</v>
      </c>
      <c r="G20" s="34">
        <v>2</v>
      </c>
      <c r="H20" s="34">
        <v>1</v>
      </c>
      <c r="I20" s="34">
        <f t="shared" si="0"/>
        <v>5564</v>
      </c>
      <c r="J20" s="34" t="s">
        <v>47</v>
      </c>
      <c r="K20" s="52" t="s">
        <v>64</v>
      </c>
    </row>
    <row r="21" spans="1:11" ht="18.95" customHeight="1">
      <c r="A21" s="34" t="s">
        <v>65</v>
      </c>
      <c r="B21" s="34" t="s">
        <v>59</v>
      </c>
      <c r="C21" s="34" t="s">
        <v>66</v>
      </c>
      <c r="D21" s="34" t="s">
        <v>67</v>
      </c>
      <c r="E21" s="34" t="s">
        <v>62</v>
      </c>
      <c r="F21" s="34" t="s">
        <v>68</v>
      </c>
      <c r="G21" s="34">
        <v>6</v>
      </c>
      <c r="H21" s="34">
        <v>1</v>
      </c>
      <c r="I21" s="34">
        <f t="shared" si="0"/>
        <v>5550</v>
      </c>
      <c r="J21" s="34" t="s">
        <v>47</v>
      </c>
      <c r="K21" s="97" t="s">
        <v>238</v>
      </c>
    </row>
    <row r="22" spans="1:11" s="1" customFormat="1" ht="21.95" customHeight="1">
      <c r="A22" s="35" t="s">
        <v>69</v>
      </c>
      <c r="B22" s="35" t="s">
        <v>59</v>
      </c>
      <c r="C22" s="35" t="s">
        <v>70</v>
      </c>
      <c r="D22" s="35" t="s">
        <v>71</v>
      </c>
      <c r="E22" s="35" t="s">
        <v>62</v>
      </c>
      <c r="F22" s="35" t="s">
        <v>72</v>
      </c>
      <c r="G22" s="35">
        <v>1</v>
      </c>
      <c r="H22" s="35">
        <v>10</v>
      </c>
      <c r="I22" s="35">
        <f t="shared" si="0"/>
        <v>5780</v>
      </c>
      <c r="J22" s="35" t="s">
        <v>47</v>
      </c>
      <c r="K22" s="54" t="s">
        <v>73</v>
      </c>
    </row>
    <row r="23" spans="1:11" s="1" customFormat="1" ht="27.95" customHeight="1">
      <c r="A23" s="35" t="s">
        <v>74</v>
      </c>
      <c r="B23" s="35" t="s">
        <v>59</v>
      </c>
      <c r="C23" s="35" t="s">
        <v>75</v>
      </c>
      <c r="D23" s="35" t="s">
        <v>76</v>
      </c>
      <c r="E23" s="35" t="s">
        <v>62</v>
      </c>
      <c r="F23" s="35" t="s">
        <v>77</v>
      </c>
      <c r="G23" s="35">
        <v>2</v>
      </c>
      <c r="H23" s="35">
        <v>1</v>
      </c>
      <c r="I23" s="35">
        <f t="shared" si="0"/>
        <v>920</v>
      </c>
      <c r="J23" s="35" t="s">
        <v>47</v>
      </c>
      <c r="K23" s="98" t="s">
        <v>236</v>
      </c>
    </row>
    <row r="24" spans="1:11" s="1" customFormat="1" ht="26.1" customHeight="1">
      <c r="A24" s="35" t="s">
        <v>78</v>
      </c>
      <c r="B24" s="35" t="s">
        <v>59</v>
      </c>
      <c r="C24" s="35" t="s">
        <v>79</v>
      </c>
      <c r="D24" s="35" t="s">
        <v>80</v>
      </c>
      <c r="E24" s="35" t="s">
        <v>62</v>
      </c>
      <c r="F24" s="35" t="s">
        <v>81</v>
      </c>
      <c r="G24" s="35">
        <v>1</v>
      </c>
      <c r="H24" s="35">
        <v>10</v>
      </c>
      <c r="I24" s="35">
        <f t="shared" si="0"/>
        <v>2800</v>
      </c>
      <c r="J24" s="35" t="s">
        <v>47</v>
      </c>
      <c r="K24" s="55" t="s">
        <v>82</v>
      </c>
    </row>
    <row r="25" spans="1:11" s="1" customFormat="1" ht="36" customHeight="1">
      <c r="A25" s="35" t="s">
        <v>83</v>
      </c>
      <c r="B25" s="35" t="s">
        <v>59</v>
      </c>
      <c r="C25" s="35" t="s">
        <v>84</v>
      </c>
      <c r="D25" s="35" t="s">
        <v>85</v>
      </c>
      <c r="E25" s="35" t="s">
        <v>86</v>
      </c>
      <c r="F25" s="35" t="s">
        <v>87</v>
      </c>
      <c r="G25" s="35">
        <v>2</v>
      </c>
      <c r="H25" s="35">
        <v>1</v>
      </c>
      <c r="I25" s="35">
        <f t="shared" si="0"/>
        <v>592</v>
      </c>
      <c r="J25" s="35" t="s">
        <v>47</v>
      </c>
      <c r="K25" s="98" t="s">
        <v>239</v>
      </c>
    </row>
    <row r="26" spans="1:11" s="1" customFormat="1" ht="30.95" customHeight="1">
      <c r="A26" s="35" t="s">
        <v>88</v>
      </c>
      <c r="B26" s="35" t="s">
        <v>59</v>
      </c>
      <c r="C26" s="35" t="s">
        <v>89</v>
      </c>
      <c r="D26" s="35" t="s">
        <v>90</v>
      </c>
      <c r="E26" s="35" t="s">
        <v>86</v>
      </c>
      <c r="F26" s="35" t="s">
        <v>91</v>
      </c>
      <c r="G26" s="35">
        <v>1</v>
      </c>
      <c r="H26" s="35">
        <v>10</v>
      </c>
      <c r="I26" s="35">
        <f t="shared" si="0"/>
        <v>2890</v>
      </c>
      <c r="J26" s="35" t="s">
        <v>47</v>
      </c>
      <c r="K26" s="54" t="s">
        <v>92</v>
      </c>
    </row>
    <row r="27" spans="1:11" ht="63" customHeight="1">
      <c r="A27" s="34" t="s">
        <v>93</v>
      </c>
      <c r="B27" s="34" t="s">
        <v>59</v>
      </c>
      <c r="C27" s="34" t="s">
        <v>94</v>
      </c>
      <c r="D27" s="34" t="s">
        <v>95</v>
      </c>
      <c r="E27" s="34" t="s">
        <v>96</v>
      </c>
      <c r="F27" s="34" t="s">
        <v>97</v>
      </c>
      <c r="G27" s="34">
        <v>10</v>
      </c>
      <c r="H27" s="34">
        <v>2</v>
      </c>
      <c r="I27" s="34">
        <f t="shared" si="0"/>
        <v>7300</v>
      </c>
      <c r="J27" s="34" t="s">
        <v>47</v>
      </c>
      <c r="K27" s="52" t="s">
        <v>98</v>
      </c>
    </row>
    <row r="28" spans="1:11">
      <c r="A28" s="34" t="s">
        <v>99</v>
      </c>
      <c r="B28" s="34" t="s">
        <v>59</v>
      </c>
      <c r="C28" s="34" t="s">
        <v>100</v>
      </c>
      <c r="D28" s="34" t="s">
        <v>101</v>
      </c>
      <c r="E28" s="34" t="s">
        <v>96</v>
      </c>
      <c r="F28" s="34" t="s">
        <v>102</v>
      </c>
      <c r="G28" s="34">
        <v>9</v>
      </c>
      <c r="H28" s="34">
        <v>1</v>
      </c>
      <c r="I28" s="34">
        <f t="shared" si="0"/>
        <v>5670</v>
      </c>
      <c r="J28" s="34" t="s">
        <v>47</v>
      </c>
      <c r="K28" s="52" t="s">
        <v>103</v>
      </c>
    </row>
    <row r="29" spans="1:11" ht="27">
      <c r="A29" s="34" t="s">
        <v>104</v>
      </c>
      <c r="B29" s="34" t="s">
        <v>105</v>
      </c>
      <c r="C29" s="34" t="s">
        <v>106</v>
      </c>
      <c r="D29" s="34" t="s">
        <v>107</v>
      </c>
      <c r="E29" s="34" t="s">
        <v>96</v>
      </c>
      <c r="F29" s="34" t="s">
        <v>108</v>
      </c>
      <c r="G29" s="34">
        <v>23</v>
      </c>
      <c r="H29" s="34">
        <v>1</v>
      </c>
      <c r="I29" s="34">
        <f t="shared" si="0"/>
        <v>11040</v>
      </c>
      <c r="J29" s="34" t="s">
        <v>47</v>
      </c>
      <c r="K29" s="52" t="s">
        <v>109</v>
      </c>
    </row>
    <row r="30" spans="1:11">
      <c r="A30" s="34" t="s">
        <v>110</v>
      </c>
      <c r="B30" s="34" t="s">
        <v>105</v>
      </c>
      <c r="C30" s="34" t="s">
        <v>111</v>
      </c>
      <c r="D30" s="34" t="s">
        <v>112</v>
      </c>
      <c r="E30" s="34" t="s">
        <v>113</v>
      </c>
      <c r="F30" s="34" t="s">
        <v>114</v>
      </c>
      <c r="G30" s="34">
        <v>1</v>
      </c>
      <c r="H30" s="34">
        <v>150</v>
      </c>
      <c r="I30" s="34">
        <f t="shared" si="0"/>
        <v>75000</v>
      </c>
      <c r="J30" s="34" t="s">
        <v>47</v>
      </c>
      <c r="K30" s="97" t="s">
        <v>240</v>
      </c>
    </row>
    <row r="31" spans="1:11">
      <c r="A31" s="34" t="s">
        <v>115</v>
      </c>
      <c r="B31" s="34" t="s">
        <v>105</v>
      </c>
      <c r="C31" s="34" t="s">
        <v>111</v>
      </c>
      <c r="D31" s="34" t="s">
        <v>112</v>
      </c>
      <c r="E31" s="34" t="s">
        <v>113</v>
      </c>
      <c r="F31" s="34" t="s">
        <v>116</v>
      </c>
      <c r="G31" s="34">
        <v>1</v>
      </c>
      <c r="H31" s="34">
        <v>50</v>
      </c>
      <c r="I31" s="34">
        <f t="shared" si="0"/>
        <v>100000</v>
      </c>
      <c r="J31" s="34" t="s">
        <v>47</v>
      </c>
      <c r="K31" s="97" t="s">
        <v>241</v>
      </c>
    </row>
    <row r="32" spans="1:11" ht="40.5">
      <c r="A32" s="34" t="s">
        <v>117</v>
      </c>
      <c r="B32" s="34" t="s">
        <v>105</v>
      </c>
      <c r="C32" s="34" t="s">
        <v>118</v>
      </c>
      <c r="D32" s="34" t="s">
        <v>119</v>
      </c>
      <c r="E32" s="34" t="s">
        <v>120</v>
      </c>
      <c r="F32" s="34" t="s">
        <v>121</v>
      </c>
      <c r="G32" s="34">
        <v>1400</v>
      </c>
      <c r="H32" s="34">
        <v>1</v>
      </c>
      <c r="I32" s="34">
        <f t="shared" si="0"/>
        <v>420000</v>
      </c>
      <c r="J32" s="34" t="s">
        <v>47</v>
      </c>
      <c r="K32" s="96" t="s">
        <v>242</v>
      </c>
    </row>
    <row r="33" spans="1:11" ht="40.5">
      <c r="A33" s="34" t="s">
        <v>122</v>
      </c>
      <c r="B33" s="34" t="s">
        <v>105</v>
      </c>
      <c r="C33" s="34" t="s">
        <v>123</v>
      </c>
      <c r="D33" s="34" t="s">
        <v>124</v>
      </c>
      <c r="E33" s="34" t="s">
        <v>120</v>
      </c>
      <c r="F33" s="34" t="s">
        <v>121</v>
      </c>
      <c r="G33" s="34">
        <v>550</v>
      </c>
      <c r="H33" s="34">
        <v>1</v>
      </c>
      <c r="I33" s="34">
        <f t="shared" si="0"/>
        <v>165000</v>
      </c>
      <c r="J33" s="34" t="s">
        <v>47</v>
      </c>
      <c r="K33" s="52" t="s">
        <v>125</v>
      </c>
    </row>
    <row r="34" spans="1:11">
      <c r="A34" s="34" t="s">
        <v>126</v>
      </c>
      <c r="B34" s="34" t="s">
        <v>105</v>
      </c>
      <c r="C34" s="34" t="s">
        <v>127</v>
      </c>
      <c r="D34" s="34" t="s">
        <v>128</v>
      </c>
      <c r="E34" s="34" t="s">
        <v>96</v>
      </c>
      <c r="F34" s="34" t="s">
        <v>129</v>
      </c>
      <c r="G34" s="34">
        <v>3</v>
      </c>
      <c r="H34" s="34">
        <v>30</v>
      </c>
      <c r="I34" s="34">
        <f t="shared" si="0"/>
        <v>69120</v>
      </c>
      <c r="J34" s="34" t="s">
        <v>47</v>
      </c>
      <c r="K34" s="97" t="s">
        <v>243</v>
      </c>
    </row>
    <row r="35" spans="1:11">
      <c r="A35" s="34" t="s">
        <v>130</v>
      </c>
      <c r="B35" s="34" t="s">
        <v>105</v>
      </c>
      <c r="C35" s="34" t="s">
        <v>131</v>
      </c>
      <c r="D35" s="34" t="s">
        <v>132</v>
      </c>
      <c r="E35" s="34" t="s">
        <v>96</v>
      </c>
      <c r="F35" s="34" t="s">
        <v>133</v>
      </c>
      <c r="G35" s="34">
        <v>3</v>
      </c>
      <c r="H35" s="34">
        <v>30</v>
      </c>
      <c r="I35" s="34">
        <f t="shared" si="0"/>
        <v>49500</v>
      </c>
      <c r="J35" s="34" t="s">
        <v>47</v>
      </c>
      <c r="K35" s="97" t="s">
        <v>244</v>
      </c>
    </row>
    <row r="36" spans="1:11">
      <c r="A36" s="34" t="s">
        <v>134</v>
      </c>
      <c r="B36" s="34" t="s">
        <v>135</v>
      </c>
      <c r="C36" s="34" t="s">
        <v>136</v>
      </c>
      <c r="D36" s="34" t="s">
        <v>137</v>
      </c>
      <c r="E36" s="34" t="s">
        <v>45</v>
      </c>
      <c r="F36" s="34" t="s">
        <v>138</v>
      </c>
      <c r="G36" s="34">
        <v>1</v>
      </c>
      <c r="H36" s="34">
        <v>83</v>
      </c>
      <c r="I36" s="34">
        <f t="shared" si="0"/>
        <v>124500</v>
      </c>
      <c r="J36" s="34" t="s">
        <v>47</v>
      </c>
      <c r="K36" s="53" t="s">
        <v>139</v>
      </c>
    </row>
    <row r="37" spans="1:11" s="2" customFormat="1" ht="203.1" customHeight="1">
      <c r="A37" s="34" t="s">
        <v>140</v>
      </c>
      <c r="B37" s="35" t="s">
        <v>135</v>
      </c>
      <c r="C37" s="36" t="s">
        <v>141</v>
      </c>
      <c r="D37" s="36" t="s">
        <v>142</v>
      </c>
      <c r="E37" s="36" t="s">
        <v>120</v>
      </c>
      <c r="F37" s="36">
        <v>100</v>
      </c>
      <c r="G37" s="36">
        <f>80*5+3*5+60*5+3*5+30</f>
        <v>760</v>
      </c>
      <c r="H37" s="35">
        <v>2</v>
      </c>
      <c r="I37" s="34">
        <f t="shared" si="0"/>
        <v>152000</v>
      </c>
      <c r="J37" s="34" t="s">
        <v>47</v>
      </c>
      <c r="K37" s="56" t="s">
        <v>143</v>
      </c>
    </row>
    <row r="38" spans="1:11" s="2" customFormat="1" ht="101.1" customHeight="1">
      <c r="A38" s="34" t="s">
        <v>144</v>
      </c>
      <c r="B38" s="34" t="s">
        <v>135</v>
      </c>
      <c r="C38" s="34" t="s">
        <v>145</v>
      </c>
      <c r="D38" s="34" t="s">
        <v>146</v>
      </c>
      <c r="E38" s="34" t="s">
        <v>120</v>
      </c>
      <c r="F38" s="34" t="s">
        <v>147</v>
      </c>
      <c r="G38" s="34">
        <v>30</v>
      </c>
      <c r="H38" s="34">
        <v>1</v>
      </c>
      <c r="I38" s="34">
        <f t="shared" si="0"/>
        <v>13020</v>
      </c>
      <c r="J38" s="34" t="s">
        <v>47</v>
      </c>
      <c r="K38" s="56" t="s">
        <v>148</v>
      </c>
    </row>
    <row r="39" spans="1:11">
      <c r="A39" s="34" t="s">
        <v>149</v>
      </c>
      <c r="B39" s="34" t="s">
        <v>150</v>
      </c>
      <c r="C39" s="34" t="s">
        <v>151</v>
      </c>
      <c r="D39" s="34" t="s">
        <v>152</v>
      </c>
      <c r="E39" s="34" t="s">
        <v>153</v>
      </c>
      <c r="F39" s="34" t="s">
        <v>116</v>
      </c>
      <c r="G39" s="34">
        <v>5</v>
      </c>
      <c r="H39" s="34">
        <v>63</v>
      </c>
      <c r="I39" s="34">
        <f t="shared" si="0"/>
        <v>630000</v>
      </c>
      <c r="J39" s="34" t="s">
        <v>47</v>
      </c>
      <c r="K39" s="97" t="s">
        <v>245</v>
      </c>
    </row>
    <row r="40" spans="1:11">
      <c r="A40" s="34" t="s">
        <v>154</v>
      </c>
      <c r="B40" s="34" t="s">
        <v>155</v>
      </c>
      <c r="C40" s="34" t="s">
        <v>156</v>
      </c>
      <c r="D40" s="34" t="s">
        <v>157</v>
      </c>
      <c r="E40" s="34" t="s">
        <v>158</v>
      </c>
      <c r="F40" s="34" t="s">
        <v>121</v>
      </c>
      <c r="G40" s="34">
        <v>10</v>
      </c>
      <c r="H40" s="34">
        <v>63</v>
      </c>
      <c r="I40" s="34">
        <f t="shared" si="0"/>
        <v>189000</v>
      </c>
      <c r="J40" s="34" t="s">
        <v>47</v>
      </c>
      <c r="K40" s="100" t="s">
        <v>246</v>
      </c>
    </row>
    <row r="41" spans="1:11">
      <c r="A41" s="34" t="s">
        <v>159</v>
      </c>
      <c r="B41" s="34" t="s">
        <v>160</v>
      </c>
      <c r="C41" s="34" t="s">
        <v>161</v>
      </c>
      <c r="D41" s="34" t="s">
        <v>162</v>
      </c>
      <c r="E41" s="34" t="s">
        <v>163</v>
      </c>
      <c r="F41" s="34" t="s">
        <v>164</v>
      </c>
      <c r="G41" s="34">
        <v>5</v>
      </c>
      <c r="H41" s="34">
        <v>10</v>
      </c>
      <c r="I41" s="34">
        <f t="shared" si="0"/>
        <v>60000</v>
      </c>
      <c r="J41" s="34" t="s">
        <v>47</v>
      </c>
      <c r="K41" s="97" t="s">
        <v>247</v>
      </c>
    </row>
    <row r="42" spans="1:11">
      <c r="A42" s="34" t="s">
        <v>165</v>
      </c>
      <c r="B42" s="34" t="s">
        <v>59</v>
      </c>
      <c r="C42" s="34" t="s">
        <v>166</v>
      </c>
      <c r="D42" s="34" t="s">
        <v>167</v>
      </c>
      <c r="E42" s="34" t="s">
        <v>62</v>
      </c>
      <c r="F42" s="34" t="s">
        <v>168</v>
      </c>
      <c r="G42" s="34">
        <v>1000</v>
      </c>
      <c r="H42" s="34">
        <v>30</v>
      </c>
      <c r="I42" s="34">
        <f t="shared" si="0"/>
        <v>9000</v>
      </c>
      <c r="J42" s="34" t="s">
        <v>47</v>
      </c>
      <c r="K42" s="97" t="s">
        <v>248</v>
      </c>
    </row>
    <row r="43" spans="1:11">
      <c r="A43" s="34" t="s">
        <v>169</v>
      </c>
      <c r="B43" s="34" t="s">
        <v>59</v>
      </c>
      <c r="C43" s="34" t="s">
        <v>166</v>
      </c>
      <c r="D43" s="101" t="s">
        <v>249</v>
      </c>
      <c r="E43" s="34" t="s">
        <v>62</v>
      </c>
      <c r="F43" s="34" t="s">
        <v>170</v>
      </c>
      <c r="G43" s="34">
        <v>1000</v>
      </c>
      <c r="H43" s="34">
        <v>30</v>
      </c>
      <c r="I43" s="34">
        <f t="shared" si="0"/>
        <v>45000</v>
      </c>
      <c r="J43" s="34" t="s">
        <v>47</v>
      </c>
      <c r="K43" s="53" t="s">
        <v>171</v>
      </c>
    </row>
    <row r="44" spans="1:11">
      <c r="A44" s="34" t="s">
        <v>172</v>
      </c>
      <c r="B44" s="34" t="s">
        <v>59</v>
      </c>
      <c r="C44" s="34" t="s">
        <v>173</v>
      </c>
      <c r="D44" s="34" t="s">
        <v>95</v>
      </c>
      <c r="E44" s="34" t="s">
        <v>96</v>
      </c>
      <c r="F44" s="34" t="s">
        <v>174</v>
      </c>
      <c r="G44" s="34">
        <v>60</v>
      </c>
      <c r="H44" s="34">
        <v>30</v>
      </c>
      <c r="I44" s="34">
        <f t="shared" si="0"/>
        <v>108000</v>
      </c>
      <c r="J44" s="34" t="s">
        <v>47</v>
      </c>
      <c r="K44" s="101" t="s">
        <v>250</v>
      </c>
    </row>
    <row r="45" spans="1:11">
      <c r="A45" s="34" t="s">
        <v>175</v>
      </c>
      <c r="B45" s="34" t="s">
        <v>135</v>
      </c>
      <c r="C45" s="34" t="s">
        <v>176</v>
      </c>
      <c r="D45" s="34" t="s">
        <v>177</v>
      </c>
      <c r="E45" s="34" t="s">
        <v>178</v>
      </c>
      <c r="F45" s="34" t="s">
        <v>51</v>
      </c>
      <c r="G45" s="34">
        <v>1</v>
      </c>
      <c r="H45" s="34">
        <v>30</v>
      </c>
      <c r="I45" s="34">
        <f t="shared" si="0"/>
        <v>30000</v>
      </c>
      <c r="J45" s="34" t="s">
        <v>47</v>
      </c>
      <c r="K45" s="97" t="s">
        <v>251</v>
      </c>
    </row>
    <row r="46" spans="1:11">
      <c r="A46" s="34" t="s">
        <v>179</v>
      </c>
      <c r="B46" s="34" t="s">
        <v>59</v>
      </c>
      <c r="C46" s="34" t="s">
        <v>180</v>
      </c>
      <c r="D46" s="34" t="s">
        <v>181</v>
      </c>
      <c r="E46" s="34" t="s">
        <v>182</v>
      </c>
      <c r="F46" s="34" t="s">
        <v>183</v>
      </c>
      <c r="G46" s="34">
        <v>1</v>
      </c>
      <c r="H46" s="34">
        <v>1450</v>
      </c>
      <c r="I46" s="34">
        <f t="shared" si="0"/>
        <v>464000</v>
      </c>
      <c r="J46" s="34" t="s">
        <v>47</v>
      </c>
      <c r="K46" s="97" t="s">
        <v>252</v>
      </c>
    </row>
    <row r="47" spans="1:11" ht="81">
      <c r="A47" s="34" t="s">
        <v>184</v>
      </c>
      <c r="B47" s="34" t="s">
        <v>135</v>
      </c>
      <c r="C47" s="34" t="s">
        <v>185</v>
      </c>
      <c r="D47" s="34" t="s">
        <v>186</v>
      </c>
      <c r="E47" s="34" t="s">
        <v>120</v>
      </c>
      <c r="F47" s="34" t="s">
        <v>187</v>
      </c>
      <c r="G47" s="34">
        <v>770</v>
      </c>
      <c r="H47" s="34">
        <v>3</v>
      </c>
      <c r="I47" s="34">
        <f t="shared" si="0"/>
        <v>221760</v>
      </c>
      <c r="J47" s="34" t="s">
        <v>47</v>
      </c>
      <c r="K47" s="96" t="s">
        <v>253</v>
      </c>
    </row>
    <row r="48" spans="1:11">
      <c r="A48" s="34" t="s">
        <v>188</v>
      </c>
      <c r="B48" s="34" t="s">
        <v>189</v>
      </c>
      <c r="C48" s="34" t="s">
        <v>190</v>
      </c>
      <c r="D48" s="34" t="s">
        <v>191</v>
      </c>
      <c r="E48" s="34" t="s">
        <v>45</v>
      </c>
      <c r="F48" s="34" t="s">
        <v>192</v>
      </c>
      <c r="G48" s="34">
        <v>1</v>
      </c>
      <c r="H48" s="34">
        <v>2</v>
      </c>
      <c r="I48" s="34">
        <f t="shared" si="0"/>
        <v>14000</v>
      </c>
      <c r="J48" s="34" t="s">
        <v>47</v>
      </c>
      <c r="K48" s="97" t="s">
        <v>254</v>
      </c>
    </row>
    <row r="49" spans="1:11">
      <c r="A49" s="34" t="s">
        <v>193</v>
      </c>
      <c r="B49" s="34" t="s">
        <v>59</v>
      </c>
      <c r="C49" s="34" t="s">
        <v>194</v>
      </c>
      <c r="D49" s="34" t="s">
        <v>195</v>
      </c>
      <c r="E49" s="34" t="s">
        <v>86</v>
      </c>
      <c r="F49" s="34" t="s">
        <v>196</v>
      </c>
      <c r="G49" s="34">
        <v>2</v>
      </c>
      <c r="H49" s="34">
        <v>20</v>
      </c>
      <c r="I49" s="34">
        <f t="shared" si="0"/>
        <v>4000</v>
      </c>
      <c r="J49" s="34" t="s">
        <v>47</v>
      </c>
      <c r="K49" s="97" t="s">
        <v>255</v>
      </c>
    </row>
    <row r="50" spans="1:11">
      <c r="A50" s="34" t="s">
        <v>197</v>
      </c>
      <c r="B50" s="34" t="s">
        <v>59</v>
      </c>
      <c r="C50" s="34" t="s">
        <v>198</v>
      </c>
      <c r="D50" s="34" t="s">
        <v>199</v>
      </c>
      <c r="E50" s="34" t="s">
        <v>200</v>
      </c>
      <c r="F50" s="34" t="s">
        <v>201</v>
      </c>
      <c r="G50" s="34">
        <v>2</v>
      </c>
      <c r="H50" s="34">
        <v>20</v>
      </c>
      <c r="I50" s="34">
        <f t="shared" si="0"/>
        <v>8000</v>
      </c>
      <c r="J50" s="34" t="s">
        <v>47</v>
      </c>
      <c r="K50" s="97" t="s">
        <v>256</v>
      </c>
    </row>
    <row r="51" spans="1:11">
      <c r="A51" s="34" t="s">
        <v>202</v>
      </c>
      <c r="B51" s="34" t="s">
        <v>59</v>
      </c>
      <c r="C51" s="34" t="s">
        <v>203</v>
      </c>
      <c r="D51" s="34" t="s">
        <v>204</v>
      </c>
      <c r="E51" s="34" t="s">
        <v>205</v>
      </c>
      <c r="F51" s="34" t="s">
        <v>138</v>
      </c>
      <c r="G51" s="34">
        <v>1</v>
      </c>
      <c r="H51" s="34">
        <v>10</v>
      </c>
      <c r="I51" s="34">
        <f t="shared" si="0"/>
        <v>15000</v>
      </c>
      <c r="J51" s="34" t="s">
        <v>47</v>
      </c>
      <c r="K51" s="97" t="s">
        <v>257</v>
      </c>
    </row>
    <row r="52" spans="1:11">
      <c r="A52" s="34" t="s">
        <v>206</v>
      </c>
      <c r="B52" s="34" t="s">
        <v>160</v>
      </c>
      <c r="C52" s="34" t="s">
        <v>161</v>
      </c>
      <c r="D52" s="34" t="s">
        <v>162</v>
      </c>
      <c r="E52" s="34" t="s">
        <v>163</v>
      </c>
      <c r="F52" s="34" t="s">
        <v>56</v>
      </c>
      <c r="G52" s="34">
        <v>5</v>
      </c>
      <c r="H52" s="34">
        <v>50</v>
      </c>
      <c r="I52" s="34">
        <f t="shared" si="0"/>
        <v>200000</v>
      </c>
      <c r="J52" s="34" t="s">
        <v>47</v>
      </c>
      <c r="K52" s="97" t="s">
        <v>258</v>
      </c>
    </row>
    <row r="53" spans="1:11">
      <c r="A53" s="37" t="s">
        <v>207</v>
      </c>
      <c r="B53" s="102" t="s">
        <v>189</v>
      </c>
      <c r="C53" s="102" t="s">
        <v>38</v>
      </c>
      <c r="D53" s="102" t="s">
        <v>18</v>
      </c>
      <c r="E53" s="102" t="s">
        <v>18</v>
      </c>
      <c r="F53" s="102" t="s">
        <v>18</v>
      </c>
      <c r="G53" s="102">
        <v>1</v>
      </c>
      <c r="H53" s="102">
        <v>2</v>
      </c>
      <c r="I53" s="102">
        <f>I48</f>
        <v>14000</v>
      </c>
      <c r="J53" s="37" t="s">
        <v>18</v>
      </c>
      <c r="K53" s="37" t="s">
        <v>18</v>
      </c>
    </row>
    <row r="54" spans="1:11">
      <c r="A54" s="37" t="s">
        <v>208</v>
      </c>
      <c r="B54" s="37" t="s">
        <v>42</v>
      </c>
      <c r="C54" s="37" t="s">
        <v>38</v>
      </c>
      <c r="D54" s="37" t="s">
        <v>18</v>
      </c>
      <c r="E54" s="37" t="s">
        <v>18</v>
      </c>
      <c r="F54" s="37" t="s">
        <v>18</v>
      </c>
      <c r="G54" s="37">
        <v>5</v>
      </c>
      <c r="H54" s="37">
        <v>249</v>
      </c>
      <c r="I54" s="37">
        <f>I17+I18+I19</f>
        <v>398400</v>
      </c>
      <c r="J54" s="37" t="s">
        <v>18</v>
      </c>
      <c r="K54" s="37" t="s">
        <v>18</v>
      </c>
    </row>
    <row r="55" spans="1:11">
      <c r="A55" s="37" t="s">
        <v>209</v>
      </c>
      <c r="B55" s="99" t="s">
        <v>237</v>
      </c>
      <c r="C55" s="37" t="s">
        <v>38</v>
      </c>
      <c r="D55" s="37" t="s">
        <v>18</v>
      </c>
      <c r="E55" s="37" t="s">
        <v>18</v>
      </c>
      <c r="F55" s="37" t="s">
        <v>18</v>
      </c>
      <c r="G55" s="37">
        <v>804</v>
      </c>
      <c r="H55" s="37">
        <v>200</v>
      </c>
      <c r="I55" s="37">
        <f>I36+I38+I37+I45+I47</f>
        <v>541280</v>
      </c>
      <c r="J55" s="37" t="s">
        <v>18</v>
      </c>
      <c r="K55" s="37" t="s">
        <v>18</v>
      </c>
    </row>
    <row r="56" spans="1:11">
      <c r="A56" s="37" t="s">
        <v>210</v>
      </c>
      <c r="B56" s="102" t="s">
        <v>155</v>
      </c>
      <c r="C56" s="102" t="s">
        <v>38</v>
      </c>
      <c r="D56" s="102" t="s">
        <v>18</v>
      </c>
      <c r="E56" s="102" t="s">
        <v>18</v>
      </c>
      <c r="F56" s="102" t="s">
        <v>18</v>
      </c>
      <c r="G56" s="102">
        <v>10</v>
      </c>
      <c r="H56" s="102">
        <v>63</v>
      </c>
      <c r="I56" s="102">
        <f>I40</f>
        <v>189000</v>
      </c>
      <c r="J56" s="37" t="s">
        <v>18</v>
      </c>
      <c r="K56" s="37" t="s">
        <v>18</v>
      </c>
    </row>
    <row r="57" spans="1:11">
      <c r="A57" s="37" t="s">
        <v>211</v>
      </c>
      <c r="B57" s="102" t="s">
        <v>150</v>
      </c>
      <c r="C57" s="102" t="s">
        <v>38</v>
      </c>
      <c r="D57" s="102" t="s">
        <v>18</v>
      </c>
      <c r="E57" s="102" t="s">
        <v>18</v>
      </c>
      <c r="F57" s="102" t="s">
        <v>18</v>
      </c>
      <c r="G57" s="102">
        <v>5</v>
      </c>
      <c r="H57" s="102">
        <v>63</v>
      </c>
      <c r="I57" s="102">
        <f>I39</f>
        <v>630000</v>
      </c>
      <c r="J57" s="37" t="s">
        <v>18</v>
      </c>
      <c r="K57" s="37" t="s">
        <v>18</v>
      </c>
    </row>
    <row r="58" spans="1:11">
      <c r="A58" s="37" t="s">
        <v>212</v>
      </c>
      <c r="B58" s="37" t="s">
        <v>105</v>
      </c>
      <c r="C58" s="37" t="s">
        <v>38</v>
      </c>
      <c r="D58" s="37" t="s">
        <v>18</v>
      </c>
      <c r="E58" s="37" t="s">
        <v>18</v>
      </c>
      <c r="F58" s="37" t="s">
        <v>18</v>
      </c>
      <c r="G58" s="37">
        <v>1981</v>
      </c>
      <c r="H58" s="37">
        <v>263</v>
      </c>
      <c r="I58" s="37">
        <f>SUM(I29:I35)</f>
        <v>889660</v>
      </c>
      <c r="J58" s="37" t="s">
        <v>18</v>
      </c>
      <c r="K58" s="37" t="s">
        <v>18</v>
      </c>
    </row>
    <row r="59" spans="1:11">
      <c r="A59" s="37" t="s">
        <v>213</v>
      </c>
      <c r="B59" s="102" t="s">
        <v>160</v>
      </c>
      <c r="C59" s="102" t="s">
        <v>38</v>
      </c>
      <c r="D59" s="102" t="s">
        <v>18</v>
      </c>
      <c r="E59" s="102" t="s">
        <v>18</v>
      </c>
      <c r="F59" s="102" t="s">
        <v>18</v>
      </c>
      <c r="G59" s="102">
        <v>10</v>
      </c>
      <c r="H59" s="102">
        <v>60</v>
      </c>
      <c r="I59" s="102">
        <f>I52+I41</f>
        <v>260000</v>
      </c>
      <c r="J59" s="37" t="s">
        <v>18</v>
      </c>
      <c r="K59" s="37" t="s">
        <v>18</v>
      </c>
    </row>
    <row r="60" spans="1:11">
      <c r="A60" s="37" t="s">
        <v>214</v>
      </c>
      <c r="B60" s="37" t="s">
        <v>59</v>
      </c>
      <c r="C60" s="37" t="s">
        <v>38</v>
      </c>
      <c r="D60" s="37" t="s">
        <v>18</v>
      </c>
      <c r="E60" s="37" t="s">
        <v>18</v>
      </c>
      <c r="F60" s="37" t="s">
        <v>18</v>
      </c>
      <c r="G60" s="37">
        <v>2097</v>
      </c>
      <c r="H60" s="37">
        <v>1909</v>
      </c>
      <c r="I60" s="37">
        <f>I20+I21+I22+I23+I24+I25+I26+I27+I28+I42+I43+I44+I49+I50+I51+I46</f>
        <v>690066</v>
      </c>
      <c r="J60" s="37" t="s">
        <v>18</v>
      </c>
      <c r="K60" s="37" t="s">
        <v>18</v>
      </c>
    </row>
    <row r="61" spans="1:11" ht="19.5" customHeight="1">
      <c r="A61" s="38"/>
      <c r="B61" s="39" t="s">
        <v>215</v>
      </c>
      <c r="C61" s="40" t="s">
        <v>38</v>
      </c>
      <c r="D61" s="40"/>
      <c r="E61" s="41"/>
      <c r="F61" s="42"/>
      <c r="G61" s="43"/>
      <c r="H61" s="43"/>
      <c r="I61" s="57">
        <f>SUM(I17:I52)</f>
        <v>3612406</v>
      </c>
      <c r="J61" s="58"/>
      <c r="K61" s="59"/>
    </row>
    <row r="62" spans="1:11" ht="38.25" customHeight="1">
      <c r="A62" s="11" t="s">
        <v>216</v>
      </c>
      <c r="B62" s="12" t="s">
        <v>217</v>
      </c>
      <c r="C62" s="12" t="s">
        <v>218</v>
      </c>
      <c r="D62" s="13"/>
      <c r="E62" s="14"/>
      <c r="F62" s="15" t="s">
        <v>219</v>
      </c>
      <c r="G62" s="16"/>
      <c r="H62" s="16"/>
      <c r="I62" s="15" t="s">
        <v>30</v>
      </c>
      <c r="J62" s="13"/>
      <c r="K62" s="44" t="s">
        <v>32</v>
      </c>
    </row>
    <row r="63" spans="1:11" ht="16.149999999999999" customHeight="1">
      <c r="A63" s="32" t="s">
        <v>220</v>
      </c>
      <c r="B63" s="17"/>
      <c r="C63" s="17"/>
      <c r="D63" s="17"/>
      <c r="E63" s="17"/>
      <c r="F63" s="17" t="s">
        <v>35</v>
      </c>
      <c r="G63" s="17"/>
      <c r="H63" s="17"/>
      <c r="I63" s="78" t="s">
        <v>220</v>
      </c>
      <c r="J63" s="78"/>
      <c r="K63" s="45" t="s">
        <v>35</v>
      </c>
    </row>
    <row r="64" spans="1:11" ht="33">
      <c r="A64" s="60" t="s">
        <v>221</v>
      </c>
      <c r="B64" s="61" t="s">
        <v>222</v>
      </c>
      <c r="C64" s="62" t="s">
        <v>223</v>
      </c>
      <c r="D64" s="63"/>
      <c r="E64" s="64"/>
      <c r="F64" s="65" t="s">
        <v>259</v>
      </c>
      <c r="G64" s="66"/>
      <c r="H64" s="66"/>
      <c r="I64" s="85">
        <f>(I57+I59+I56+I53)*F64</f>
        <v>65580</v>
      </c>
      <c r="J64" s="86" t="s">
        <v>18</v>
      </c>
      <c r="K64" s="87" t="s">
        <v>18</v>
      </c>
    </row>
    <row r="65" spans="1:11" ht="33">
      <c r="A65" s="60" t="s">
        <v>225</v>
      </c>
      <c r="B65" s="67" t="s">
        <v>226</v>
      </c>
      <c r="C65" s="68" t="s">
        <v>227</v>
      </c>
      <c r="D65" s="69"/>
      <c r="E65" s="70"/>
      <c r="F65" s="71" t="s">
        <v>228</v>
      </c>
      <c r="G65" s="72"/>
      <c r="H65" s="72"/>
      <c r="I65" s="85">
        <f>(I54+I58+I60)*F65</f>
        <v>59343.78</v>
      </c>
      <c r="J65" s="88">
        <f>I64+I65</f>
        <v>124923.78</v>
      </c>
      <c r="K65" s="89" t="s">
        <v>18</v>
      </c>
    </row>
    <row r="66" spans="1:11" ht="16.5">
      <c r="A66" s="60" t="s">
        <v>229</v>
      </c>
      <c r="B66" s="73" t="s">
        <v>230</v>
      </c>
      <c r="C66" s="74" t="s">
        <v>231</v>
      </c>
      <c r="D66" s="75"/>
      <c r="E66" s="75"/>
      <c r="F66" s="75" t="s">
        <v>224</v>
      </c>
      <c r="G66" s="75"/>
      <c r="H66" s="75"/>
      <c r="I66" s="90">
        <f>(I61+I64+I65)*F66</f>
        <v>224239.78679999997</v>
      </c>
      <c r="J66" s="75" t="s">
        <v>18</v>
      </c>
      <c r="K66" s="91" t="s">
        <v>18</v>
      </c>
    </row>
    <row r="67" spans="1:11" ht="17.25" thickBot="1">
      <c r="A67" s="18" t="s">
        <v>232</v>
      </c>
      <c r="B67" s="19" t="s">
        <v>233</v>
      </c>
      <c r="C67" s="76" t="s">
        <v>38</v>
      </c>
      <c r="D67" s="77"/>
      <c r="E67" s="22"/>
      <c r="F67" s="23"/>
      <c r="G67" s="24"/>
      <c r="H67" s="24"/>
      <c r="I67" s="46">
        <f>SUM(I64:I66)</f>
        <v>349163.56679999997</v>
      </c>
      <c r="J67" s="47" t="s">
        <v>18</v>
      </c>
      <c r="K67" s="48" t="s">
        <v>18</v>
      </c>
    </row>
    <row r="68" spans="1:11" s="3" customFormat="1" ht="36.75" customHeight="1" thickBot="1">
      <c r="A68" s="108" t="s">
        <v>234</v>
      </c>
      <c r="B68" s="109"/>
      <c r="C68" s="109"/>
      <c r="D68" s="109"/>
      <c r="E68" s="109"/>
      <c r="F68" s="109"/>
      <c r="G68" s="109"/>
      <c r="H68" s="110"/>
      <c r="I68" s="103">
        <v>3961569</v>
      </c>
      <c r="J68" s="92"/>
      <c r="K68" s="93"/>
    </row>
    <row r="69" spans="1:11">
      <c r="C69" s="79"/>
      <c r="D69" s="79"/>
      <c r="E69" s="80"/>
      <c r="F69" s="81"/>
      <c r="G69" s="81"/>
      <c r="H69" s="82"/>
      <c r="I69" s="94"/>
      <c r="J69" s="94"/>
      <c r="K69" s="95"/>
    </row>
    <row r="70" spans="1:11">
      <c r="C70" s="83"/>
      <c r="D70" s="83"/>
      <c r="E70" s="84"/>
    </row>
    <row r="72" spans="1:11">
      <c r="E72" s="5"/>
      <c r="F72" s="5"/>
      <c r="G72" s="5"/>
    </row>
    <row r="73" spans="1:11">
      <c r="E73" s="5"/>
      <c r="F73" s="5"/>
      <c r="G73" s="5"/>
    </row>
    <row r="74" spans="1:11" s="4" customFormat="1">
      <c r="A74" s="5"/>
      <c r="B74" s="5"/>
      <c r="C74" s="5"/>
      <c r="D74" s="5"/>
      <c r="E74" s="5"/>
      <c r="F74" s="5"/>
      <c r="G74" s="5"/>
      <c r="H74" s="5"/>
      <c r="K74" s="5"/>
    </row>
  </sheetData>
  <autoFilter ref="A1:K74"/>
  <mergeCells count="12">
    <mergeCell ref="A68:H68"/>
    <mergeCell ref="B4:E4"/>
    <mergeCell ref="H4:K4"/>
    <mergeCell ref="B5:E5"/>
    <mergeCell ref="H5:K5"/>
    <mergeCell ref="B6:E6"/>
    <mergeCell ref="H6:K6"/>
    <mergeCell ref="A1:K1"/>
    <mergeCell ref="B2:E2"/>
    <mergeCell ref="H2:K2"/>
    <mergeCell ref="B3:E3"/>
    <mergeCell ref="H3:K3"/>
  </mergeCells>
  <phoneticPr fontId="19" type="noConversion"/>
  <conditionalFormatting sqref="H6">
    <cfRule type="cellIs" dxfId="8" priority="4" operator="equal">
      <formula>"必填选项"</formula>
    </cfRule>
  </conditionalFormatting>
  <conditionalFormatting sqref="B14">
    <cfRule type="expression" dxfId="7" priority="10">
      <formula>IF($H$6="I. 不含第四方的项目",1,)</formula>
    </cfRule>
  </conditionalFormatting>
  <conditionalFormatting sqref="C37:G37">
    <cfRule type="expression" dxfId="6" priority="3">
      <formula>IF($H$6="I. 不含第四方的项目",1,)</formula>
    </cfRule>
  </conditionalFormatting>
  <conditionalFormatting sqref="I60">
    <cfRule type="expression" dxfId="5" priority="2">
      <formula>IF($H$6="I. 不含第四方的项目",1,)</formula>
    </cfRule>
  </conditionalFormatting>
  <conditionalFormatting sqref="B66:J66">
    <cfRule type="expression" dxfId="4" priority="6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3" priority="5">
      <formula>IF($H$6="I. 不含第四方的项目",1,)</formula>
    </cfRule>
  </conditionalFormatting>
  <conditionalFormatting sqref="K66">
    <cfRule type="expression" dxfId="2" priority="7">
      <formula>IF($H$6="III.含第四方的项目，HCO为增值税纳税人可开具增值税专用发票（有HCO税费而第四方税费为零）",1,)</formula>
    </cfRule>
  </conditionalFormatting>
  <conditionalFormatting sqref="I27:I52">
    <cfRule type="expression" dxfId="1" priority="1">
      <formula>IF($H$6="I. 不含第四方的项目",1,)</formula>
    </cfRule>
  </conditionalFormatting>
  <conditionalFormatting sqref="A67:K67 A66 A16:K26 A27:H36 J27:K61 A37:B37 H37 A38:H61 I53:I59 I61 A62:K65">
    <cfRule type="expression" dxfId="0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2023-04-04T10:05:49Z</dcterms:created>
  <dcterms:modified xsi:type="dcterms:W3CDTF">2023-09-06T05:11:34Z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8D091E26D724499DBD4492B655BC699C_11</vt:lpwstr>
  </property>
  <property fmtid="{D5CDD505-2E9C-101B-9397-08002B2CF9AE}" pid="3" name="KSOProductBuildVer">
    <vt:lpwstr>2052-11.1.0.14036</vt:lpwstr>
  </property>
</Properties>
</file>