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DJZebra/Documents/UBS业务/2024/森世海亚/SYNTH24-017-2024森世海亚金纳多集采单页项目/"/>
    </mc:Choice>
  </mc:AlternateContent>
  <xr:revisionPtr revIDLastSave="0" documentId="13_ncr:1_{41FB046B-F190-BF42-812F-95B8C995FBF2}" xr6:coauthVersionLast="47" xr6:coauthVersionMax="47" xr10:uidLastSave="{00000000-0000-0000-0000-000000000000}"/>
  <bookViews>
    <workbookView xWindow="4560" yWindow="620" windowWidth="23840" windowHeight="18140" xr2:uid="{00000000-000D-0000-FFFF-FFFF00000000}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9" i="5" l="1"/>
  <c r="S30" i="5" s="1"/>
  <c r="S31" i="5" s="1"/>
  <c r="S25" i="5"/>
  <c r="S21" i="5"/>
  <c r="S17" i="5"/>
  <c r="S32" i="5"/>
  <c r="S15" i="5"/>
  <c r="S16" i="5"/>
  <c r="S19" i="5"/>
  <c r="S20" i="5"/>
  <c r="S23" i="5"/>
  <c r="S24" i="5"/>
  <c r="S27" i="5"/>
  <c r="S28" i="5"/>
  <c r="H30" i="5"/>
  <c r="C11" i="5"/>
  <c r="H28" i="5"/>
  <c r="H27" i="5"/>
  <c r="H29" i="5"/>
  <c r="H15" i="5"/>
  <c r="H16" i="5"/>
  <c r="H17" i="5"/>
  <c r="H19" i="5"/>
  <c r="H20" i="5"/>
  <c r="H21" i="5"/>
  <c r="H23" i="5"/>
  <c r="H24" i="5"/>
  <c r="H25" i="5"/>
  <c r="H32" i="5"/>
  <c r="H34" i="5"/>
  <c r="C5" i="5"/>
  <c r="C6" i="5"/>
  <c r="C7" i="5"/>
  <c r="C8" i="5"/>
  <c r="C9" i="5"/>
  <c r="C10" i="5"/>
  <c r="B9" i="5"/>
  <c r="B8" i="5"/>
  <c r="B7" i="5"/>
  <c r="B6" i="5"/>
  <c r="B5" i="5"/>
  <c r="S33" i="5" l="1"/>
  <c r="S35" i="5" s="1"/>
  <c r="S3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13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3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3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O13" authorId="0" shapeId="0" xr:uid="{3A08B1BD-14ED-854B-AAC5-3E5611845D0C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P13" authorId="0" shapeId="0" xr:uid="{1BAF4B4E-C09E-AA4A-B7BB-E72A9C5C6B90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Q13" authorId="1" shapeId="0" xr:uid="{46557DFA-B27D-454C-BED1-BC297A6E760F}">
      <text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  <r>
          <rPr>
            <b/>
            <sz val="9"/>
            <color rgb="FF000000"/>
            <rFont val="宋体"/>
            <family val="3"/>
            <charset val="134"/>
          </rPr>
          <t>如计算单位为个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台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天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人，请将具体数量填写在此</t>
        </r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<sst xmlns="http://schemas.openxmlformats.org/spreadsheetml/2006/main" count="117" uniqueCount="50">
  <si>
    <t>2024森世海亚金纳多集采单页物料制作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</si>
  <si>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</si>
  <si>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</si>
  <si>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</si>
  <si>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</si>
  <si>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</si>
  <si>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3</t>
  </si>
  <si>
    <t>4</t>
  </si>
  <si>
    <t>5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</si>
  <si>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</si>
  <si>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</si>
  <si>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</si>
  <si>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</si>
  <si>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</si>
  <si>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</si>
  <si>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</si>
  <si>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</si>
  <si>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</si>
  <si>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1-1</t>
  </si>
  <si>
    <t>Total：</t>
  </si>
  <si>
    <t>单页印刷及运送</t>
  </si>
  <si>
    <t>4-1</t>
  </si>
  <si>
    <t>单页印刷（3个单页各1000份）</t>
  </si>
  <si>
    <t>尺寸：A4。250克铜版纸 双面印刷 居中钢线</t>
  </si>
  <si>
    <t>份</t>
  </si>
  <si>
    <t>4-2</t>
  </si>
  <si>
    <t>运费</t>
  </si>
  <si>
    <t>一次性运费</t>
  </si>
  <si>
    <t>次</t>
  </si>
  <si>
    <t>税 Tax</t>
  </si>
  <si>
    <t>Total Amount</t>
  </si>
  <si>
    <t>文案撰写 A4 每页
Copy Writing per A4 page</t>
    <phoneticPr fontId="20" type="noConversion"/>
  </si>
  <si>
    <t>1-2</t>
    <phoneticPr fontId="20" type="noConversion"/>
  </si>
  <si>
    <t>页</t>
    <phoneticPr fontId="20" type="noConversion"/>
  </si>
  <si>
    <t>单页（集采应对-药剂科）</t>
    <phoneticPr fontId="20" type="noConversion"/>
  </si>
  <si>
    <t>单页（集采应对-耳科）</t>
    <phoneticPr fontId="20" type="noConversion"/>
  </si>
  <si>
    <t>单页（集采应对-神内科）</t>
    <phoneticPr fontId="20" type="noConversion"/>
  </si>
  <si>
    <t>产品/销售手册
Product/ Sales manunal</t>
    <phoneticPr fontId="20" type="noConversion"/>
  </si>
  <si>
    <t>产品/销售手册内页设计
Inside design</t>
    <phoneticPr fontId="20" type="noConversion"/>
  </si>
  <si>
    <t>3-1</t>
    <phoneticPr fontId="20" type="noConversion"/>
  </si>
  <si>
    <t>3-2</t>
    <phoneticPr fontId="20" type="noConversion"/>
  </si>
  <si>
    <t>2-1</t>
    <phoneticPr fontId="20" type="noConversion"/>
  </si>
  <si>
    <t>2-2</t>
    <phoneticPr fontId="20" type="noConversion"/>
  </si>
  <si>
    <t>最终优惠总计 Total</t>
  </si>
  <si>
    <t>最终优惠价</t>
  </si>
  <si>
    <t>预估成本总计：</t>
  </si>
  <si>
    <t>不含税项目金额：</t>
  </si>
  <si>
    <t>利润：</t>
  </si>
  <si>
    <t>预估PE毛利率（不含税）：</t>
    <phoneticPr fontId="20" type="noConversion"/>
  </si>
  <si>
    <t>预估PE毛利率：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</si>
</sst>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0.00_);[Red]\(0.00\)"/>
    <numFmt numFmtId="178" formatCode="0_);\(0\)"/>
    <numFmt numFmtId="179" formatCode="#,##0.00_ "/>
    <numFmt numFmtId="180" formatCode="0.00_ "/>
    <numFmt numFmtId="181" formatCode="#,##0.00_ ;[Red]\-#,##0.00\ "/>
    <numFmt numFmtId="182" formatCode="&quot;￥&quot;#,##0.00_);[Red]\(&quot;￥&quot;#,##0.00\)"/>
  </numFmts>
  <fonts count="27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b/>
      <sz val="9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43" fontId="22" fillId="0" borderId="0" applyFont="0" applyFill="0" applyBorder="0" applyAlignment="0" applyProtection="0"/>
    <xf numFmtId="0" fontId="11" fillId="0" borderId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>
      <alignment vertical="top"/>
    </xf>
    <xf numFmtId="0" fontId="13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top"/>
    </xf>
    <xf numFmtId="0" fontId="13" fillId="0" borderId="0"/>
    <xf numFmtId="0" fontId="22" fillId="0" borderId="0"/>
    <xf numFmtId="0" fontId="1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/>
    <xf numFmtId="0" fontId="14" fillId="0" borderId="0">
      <alignment vertical="top"/>
    </xf>
  </cellStyleXfs>
  <cellXfs count="89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77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3" fontId="1" fillId="0" borderId="2" xfId="1" applyFont="1" applyBorder="1" applyAlignment="1"/>
    <xf numFmtId="176" fontId="1" fillId="0" borderId="0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43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9" fontId="6" fillId="5" borderId="2" xfId="0" applyNumberFormat="1" applyFont="1" applyFill="1" applyBorder="1"/>
    <xf numFmtId="49" fontId="1" fillId="0" borderId="4" xfId="22" applyNumberFormat="1" applyFont="1" applyBorder="1" applyAlignment="1">
      <alignment horizontal="center" vertical="center"/>
    </xf>
    <xf numFmtId="0" fontId="1" fillId="0" borderId="2" xfId="22" applyFont="1" applyBorder="1" applyAlignment="1">
      <alignment horizontal="left"/>
    </xf>
    <xf numFmtId="0" fontId="1" fillId="0" borderId="2" xfId="22" applyFont="1" applyBorder="1" applyAlignment="1">
      <alignment horizontal="center"/>
    </xf>
    <xf numFmtId="0" fontId="1" fillId="0" borderId="2" xfId="22" applyFont="1" applyBorder="1" applyAlignment="1">
      <alignment horizontal="center" vertical="center"/>
    </xf>
    <xf numFmtId="178" fontId="1" fillId="0" borderId="2" xfId="22" applyNumberFormat="1" applyFont="1" applyBorder="1" applyAlignment="1">
      <alignment horizontal="center" vertical="center"/>
    </xf>
    <xf numFmtId="177" fontId="1" fillId="0" borderId="2" xfId="22" applyNumberFormat="1" applyFont="1" applyBorder="1" applyAlignment="1">
      <alignment horizontal="center" vertical="center"/>
    </xf>
    <xf numFmtId="179" fontId="1" fillId="0" borderId="2" xfId="22" applyNumberFormat="1" applyFont="1" applyBorder="1"/>
    <xf numFmtId="0" fontId="1" fillId="0" borderId="4" xfId="22" applyFont="1" applyBorder="1" applyAlignment="1">
      <alignment vertical="center"/>
    </xf>
    <xf numFmtId="180" fontId="6" fillId="0" borderId="2" xfId="22" applyNumberFormat="1" applyFont="1" applyBorder="1"/>
    <xf numFmtId="180" fontId="6" fillId="0" borderId="2" xfId="0" applyNumberFormat="1" applyFont="1" applyBorder="1"/>
    <xf numFmtId="181" fontId="10" fillId="0" borderId="5" xfId="0" applyNumberFormat="1" applyFont="1" applyBorder="1"/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179" fontId="1" fillId="0" borderId="2" xfId="22" applyNumberFormat="1" applyFont="1" applyBorder="1" applyAlignment="1">
      <alignment horizontal="right" vertical="center"/>
    </xf>
    <xf numFmtId="0" fontId="1" fillId="0" borderId="2" xfId="22" applyFont="1" applyBorder="1" applyAlignment="1">
      <alignment vertical="center" wrapText="1"/>
    </xf>
    <xf numFmtId="0" fontId="1" fillId="0" borderId="2" xfId="22" applyFont="1" applyBorder="1" applyAlignment="1">
      <alignment horizontal="left" wrapText="1"/>
    </xf>
    <xf numFmtId="49" fontId="23" fillId="0" borderId="1" xfId="0" applyNumberFormat="1" applyFont="1" applyBorder="1" applyAlignment="1">
      <alignment horizontal="center" wrapText="1"/>
    </xf>
    <xf numFmtId="0" fontId="24" fillId="0" borderId="1" xfId="0" applyFont="1" applyBorder="1" applyAlignment="1">
      <alignment vertical="center" wrapText="1"/>
    </xf>
    <xf numFmtId="43" fontId="24" fillId="0" borderId="2" xfId="1" applyFont="1" applyBorder="1" applyAlignment="1"/>
    <xf numFmtId="0" fontId="23" fillId="0" borderId="0" xfId="0" applyFont="1" applyAlignment="1">
      <alignment wrapText="1"/>
    </xf>
    <xf numFmtId="0" fontId="23" fillId="0" borderId="0" xfId="0" applyFont="1"/>
    <xf numFmtId="182" fontId="24" fillId="0" borderId="2" xfId="0" applyNumberFormat="1" applyFont="1" applyBorder="1" applyAlignment="1">
      <alignment vertical="center"/>
    </xf>
    <xf numFmtId="0" fontId="6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2" xfId="22" applyFont="1" applyBorder="1" applyAlignment="1">
      <alignment horizontal="left" vertical="center" wrapText="1"/>
    </xf>
    <xf numFmtId="9" fontId="6" fillId="5" borderId="1" xfId="0" applyNumberFormat="1" applyFont="1" applyFill="1" applyBorder="1" applyAlignment="1">
      <alignment horizontal="right"/>
    </xf>
    <xf numFmtId="9" fontId="6" fillId="5" borderId="6" xfId="0" applyNumberFormat="1" applyFont="1" applyFill="1" applyBorder="1" applyAlignment="1">
      <alignment horizontal="right"/>
    </xf>
    <xf numFmtId="9" fontId="6" fillId="5" borderId="5" xfId="0" applyNumberFormat="1" applyFont="1" applyFill="1" applyBorder="1" applyAlignment="1">
      <alignment horizontal="right"/>
    </xf>
    <xf numFmtId="8" fontId="6" fillId="5" borderId="2" xfId="0" applyNumberFormat="1" applyFont="1" applyFill="1" applyBorder="1"/>
    <xf numFmtId="8" fontId="6" fillId="0" borderId="2" xfId="0" applyNumberFormat="1" applyFont="1" applyBorder="1"/>
    <xf numFmtId="10" fontId="10" fillId="0" borderId="5" xfId="0" applyNumberFormat="1" applyFont="1" applyBorder="1"/>
    <xf numFmtId="0" fontId="9" fillId="7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right"/>
    </xf>
    <xf numFmtId="9" fontId="6" fillId="5" borderId="6" xfId="0" applyNumberFormat="1" applyFont="1" applyFill="1" applyBorder="1" applyAlignment="1">
      <alignment horizontal="right"/>
    </xf>
    <xf numFmtId="9" fontId="6" fillId="5" borderId="5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8" fillId="6" borderId="2" xfId="0" applyFont="1" applyFill="1" applyBorder="1" applyAlignment="1">
      <alignment horizontal="center" vertical="center"/>
    </xf>
    <xf numFmtId="0" fontId="1" fillId="0" borderId="2" xfId="22" applyFont="1" applyBorder="1" applyAlignment="1">
      <alignment horizontal="right"/>
    </xf>
    <xf numFmtId="177" fontId="1" fillId="0" borderId="2" xfId="22" applyNumberFormat="1" applyFont="1" applyBorder="1" applyAlignment="1">
      <alignment horizontal="right"/>
    </xf>
    <xf numFmtId="0" fontId="6" fillId="0" borderId="2" xfId="22" applyFont="1" applyBorder="1" applyAlignment="1">
      <alignment horizontal="right"/>
    </xf>
    <xf numFmtId="177" fontId="6" fillId="0" borderId="2" xfId="22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/>
    </xf>
    <xf numFmtId="177" fontId="8" fillId="6" borderId="2" xfId="0" applyNumberFormat="1" applyFont="1" applyFill="1" applyBorder="1" applyAlignment="1">
      <alignment horizontal="center" vertical="center"/>
    </xf>
    <xf numFmtId="177" fontId="9" fillId="7" borderId="2" xfId="0" applyNumberFormat="1" applyFont="1" applyFill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9">
    <cellStyle name="0,0_x000d__x000a_NA_x000d__x000a_" xfId="2" xr:uid="{00000000-0005-0000-0000-000031000000}"/>
    <cellStyle name="Comma 2" xfId="3" xr:uid="{00000000-0005-0000-0000-000032000000}"/>
    <cellStyle name="Comma 2 2" xfId="4" xr:uid="{00000000-0005-0000-0000-000033000000}"/>
    <cellStyle name="Normal 2" xfId="5" xr:uid="{00000000-0005-0000-0000-000034000000}"/>
    <cellStyle name="Normal 3" xfId="6" xr:uid="{00000000-0005-0000-0000-000035000000}"/>
    <cellStyle name="Normal_Event Logistic Service RFQ Template_v3" xfId="7" xr:uid="{00000000-0005-0000-0000-000036000000}"/>
    <cellStyle name="標準_Meeting Request（1125 价）" xfId="8" xr:uid="{00000000-0005-0000-0000-000037000000}"/>
    <cellStyle name="差_20131026　杭州無錫2日間見積もり(0929)" xfId="9" xr:uid="{00000000-0005-0000-0000-000038000000}"/>
    <cellStyle name="差_Meeting Request（1125 价）" xfId="10" xr:uid="{00000000-0005-0000-0000-000039000000}"/>
    <cellStyle name="常规" xfId="0" builtinId="0"/>
    <cellStyle name="常规 2" xfId="11" xr:uid="{00000000-0005-0000-0000-00003A000000}"/>
    <cellStyle name="常规 2 2 4" xfId="12" xr:uid="{00000000-0005-0000-0000-00003B000000}"/>
    <cellStyle name="常规 2 5" xfId="13" xr:uid="{00000000-0005-0000-0000-00003C000000}"/>
    <cellStyle name="常规 3" xfId="14" xr:uid="{00000000-0005-0000-0000-00003D000000}"/>
    <cellStyle name="常规 3 2" xfId="15" xr:uid="{00000000-0005-0000-0000-00003E000000}"/>
    <cellStyle name="常规 3 2 2" xfId="16" xr:uid="{00000000-0005-0000-0000-00003F000000}"/>
    <cellStyle name="常规 3 3" xfId="17" xr:uid="{00000000-0005-0000-0000-000040000000}"/>
    <cellStyle name="常规 3 3 2" xfId="18" xr:uid="{00000000-0005-0000-0000-000041000000}"/>
    <cellStyle name="常规 3 4" xfId="19" xr:uid="{00000000-0005-0000-0000-000042000000}"/>
    <cellStyle name="常规 4" xfId="20" xr:uid="{00000000-0005-0000-0000-000043000000}"/>
    <cellStyle name="常规 5" xfId="21" xr:uid="{00000000-0005-0000-0000-000044000000}"/>
    <cellStyle name="常规 6" xfId="22" xr:uid="{00000000-0005-0000-0000-000045000000}"/>
    <cellStyle name="好_20131026　杭州無錫2日間見積もり(0929)" xfId="23" xr:uid="{00000000-0005-0000-0000-000046000000}"/>
    <cellStyle name="好_Meeting Request（1125 价）" xfId="24" xr:uid="{00000000-0005-0000-0000-000047000000}"/>
    <cellStyle name="千位分隔" xfId="1" builtinId="3"/>
    <cellStyle name="千位分隔 2" xfId="25" xr:uid="{00000000-0005-0000-0000-000048000000}"/>
    <cellStyle name="千位分隔 2 2" xfId="26" xr:uid="{00000000-0005-0000-0000-000049000000}"/>
    <cellStyle name="千位分隔 3" xfId="27" xr:uid="{00000000-0005-0000-0000-00004A000000}"/>
    <cellStyle name="样式 1" xfId="28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S37"/>
  <sheetViews>
    <sheetView showGridLines="0" tabSelected="1" zoomScale="57" zoomScaleNormal="70" workbookViewId="0">
      <selection activeCell="S30" sqref="S30"/>
    </sheetView>
  </sheetViews>
  <sheetFormatPr baseColWidth="10" defaultColWidth="9" defaultRowHeight="18"/>
  <cols>
    <col min="1" max="1" width="9.6640625" style="1" customWidth="1"/>
    <col min="2" max="2" width="40.83203125" style="2" customWidth="1"/>
    <col min="3" max="3" width="51.83203125" style="3" customWidth="1"/>
    <col min="4" max="4" width="8.33203125" style="4" customWidth="1"/>
    <col min="5" max="5" width="5.83203125" style="4" customWidth="1"/>
    <col min="6" max="6" width="9.5" style="4" customWidth="1"/>
    <col min="7" max="7" width="11.5" style="5" customWidth="1"/>
    <col min="8" max="8" width="16.5" style="2" customWidth="1"/>
    <col min="9" max="9" width="16.1640625" style="2" customWidth="1"/>
    <col min="10" max="12" width="9" style="2"/>
    <col min="13" max="13" width="32.5" style="2" customWidth="1"/>
    <col min="14" max="14" width="33" style="2" customWidth="1"/>
    <col min="15" max="18" width="9" style="2"/>
    <col min="19" max="19" width="17.83203125" style="2" customWidth="1"/>
    <col min="20" max="16384" width="9" style="2"/>
  </cols>
  <sheetData>
    <row r="2" spans="1:19" ht="23">
      <c r="A2" s="88" t="s">
        <v>0</v>
      </c>
      <c r="B2" s="88"/>
      <c r="C2" s="88"/>
      <c r="D2" s="6"/>
      <c r="E2" s="7"/>
      <c r="G2" s="8"/>
    </row>
    <row r="3" spans="1:19" ht="38">
      <c r="A3" s="9"/>
      <c r="B3" s="10" t="s">
        <v>1</v>
      </c>
      <c r="C3" s="11" t="s">
        <v>2</v>
      </c>
      <c r="G3" s="8"/>
    </row>
    <row r="4" spans="1:19">
      <c r="A4" s="12" t="s">
        <v>3</v>
      </c>
      <c r="B4" s="13" t="s">
        <v>4</v>
      </c>
      <c r="C4" s="14" t="s">
        <v>5</v>
      </c>
      <c r="D4" s="15"/>
      <c r="F4" s="16"/>
      <c r="G4" s="8"/>
    </row>
    <row r="5" spans="1:19" ht="19">
      <c r="A5" s="17">
        <v>1</v>
      </c>
      <c r="B5" s="18" t="str">
        <f>B14</f>
        <v>单页（集采应对-药剂科）</v>
      </c>
      <c r="C5" s="19">
        <f>H17</f>
        <v>4800</v>
      </c>
      <c r="D5" s="20"/>
      <c r="G5" s="8"/>
    </row>
    <row r="6" spans="1:19" ht="19">
      <c r="A6" s="17">
        <v>2</v>
      </c>
      <c r="B6" s="18" t="str">
        <f>B18</f>
        <v>单页（集采应对-耳科）</v>
      </c>
      <c r="C6" s="19">
        <f>H21</f>
        <v>4800</v>
      </c>
      <c r="D6" s="20"/>
      <c r="G6" s="8"/>
    </row>
    <row r="7" spans="1:19" ht="19">
      <c r="A7" s="17" t="s">
        <v>6</v>
      </c>
      <c r="B7" s="21" t="str">
        <f>B22</f>
        <v>单页（集采应对-神内科）</v>
      </c>
      <c r="C7" s="19">
        <f>H25</f>
        <v>4800</v>
      </c>
      <c r="D7" s="15"/>
      <c r="G7" s="8"/>
    </row>
    <row r="8" spans="1:19" ht="19">
      <c r="A8" s="17" t="s">
        <v>7</v>
      </c>
      <c r="B8" s="21" t="str">
        <f>B26</f>
        <v>单页印刷及运送</v>
      </c>
      <c r="C8" s="19">
        <f>H29</f>
        <v>5500</v>
      </c>
      <c r="D8" s="15"/>
      <c r="G8" s="8"/>
    </row>
    <row r="9" spans="1:19" ht="19">
      <c r="A9" s="17" t="s">
        <v>8</v>
      </c>
      <c r="B9" s="18" t="str">
        <f>B31</f>
        <v>税 Tax</v>
      </c>
      <c r="C9" s="19">
        <f>H32</f>
        <v>1194</v>
      </c>
      <c r="D9" s="15"/>
      <c r="G9" s="8"/>
    </row>
    <row r="10" spans="1:19" ht="19">
      <c r="A10" s="22"/>
      <c r="B10" s="23" t="s">
        <v>9</v>
      </c>
      <c r="C10" s="24">
        <f>SUM(C5:C9)</f>
        <v>21094</v>
      </c>
      <c r="D10" s="15"/>
      <c r="G10" s="8"/>
    </row>
    <row r="11" spans="1:19" s="62" customFormat="1" ht="19">
      <c r="A11" s="58"/>
      <c r="B11" s="59" t="s">
        <v>43</v>
      </c>
      <c r="C11" s="60">
        <f>H35</f>
        <v>10000</v>
      </c>
      <c r="D11" s="61"/>
      <c r="E11" s="4"/>
      <c r="F11" s="4"/>
      <c r="G11" s="8"/>
      <c r="H11" s="2"/>
    </row>
    <row r="12" spans="1:19" ht="45" customHeight="1">
      <c r="A12" s="9"/>
      <c r="B12" s="25" t="s">
        <v>10</v>
      </c>
      <c r="C12" s="26"/>
      <c r="D12" s="15"/>
      <c r="G12" s="8"/>
    </row>
    <row r="13" spans="1:19" ht="36">
      <c r="A13" s="27" t="s">
        <v>11</v>
      </c>
      <c r="B13" s="28" t="s">
        <v>12</v>
      </c>
      <c r="C13" s="28"/>
      <c r="D13" s="29" t="s">
        <v>13</v>
      </c>
      <c r="E13" s="29" t="s">
        <v>14</v>
      </c>
      <c r="F13" s="30" t="s">
        <v>15</v>
      </c>
      <c r="G13" s="31" t="s">
        <v>16</v>
      </c>
      <c r="H13" s="32" t="s">
        <v>17</v>
      </c>
      <c r="L13" s="27" t="s">
        <v>11</v>
      </c>
      <c r="M13" s="28" t="s">
        <v>12</v>
      </c>
      <c r="N13" s="28"/>
      <c r="O13" s="29" t="s">
        <v>13</v>
      </c>
      <c r="P13" s="29" t="s">
        <v>14</v>
      </c>
      <c r="Q13" s="30" t="s">
        <v>15</v>
      </c>
      <c r="R13" s="31" t="s">
        <v>16</v>
      </c>
      <c r="S13" s="32" t="s">
        <v>17</v>
      </c>
    </row>
    <row r="14" spans="1:19">
      <c r="A14" s="33">
        <v>1</v>
      </c>
      <c r="B14" s="34" t="s">
        <v>34</v>
      </c>
      <c r="C14" s="35"/>
      <c r="D14" s="33"/>
      <c r="E14" s="36"/>
      <c r="F14" s="37"/>
      <c r="G14" s="38"/>
      <c r="H14" s="39"/>
      <c r="L14" s="33">
        <v>1</v>
      </c>
      <c r="M14" s="34" t="s">
        <v>34</v>
      </c>
      <c r="N14" s="35"/>
      <c r="O14" s="33"/>
      <c r="P14" s="36"/>
      <c r="Q14" s="37"/>
      <c r="R14" s="38"/>
      <c r="S14" s="39"/>
    </row>
    <row r="15" spans="1:19" ht="38">
      <c r="A15" s="40" t="s">
        <v>18</v>
      </c>
      <c r="B15" s="54" t="s">
        <v>31</v>
      </c>
      <c r="C15" s="54" t="s">
        <v>31</v>
      </c>
      <c r="D15" s="51" t="s">
        <v>33</v>
      </c>
      <c r="E15" s="51">
        <v>1</v>
      </c>
      <c r="F15" s="52">
        <v>2</v>
      </c>
      <c r="G15" s="53">
        <v>1200</v>
      </c>
      <c r="H15" s="55">
        <f>F15*E15*G15</f>
        <v>2400</v>
      </c>
      <c r="L15" s="40" t="s">
        <v>18</v>
      </c>
      <c r="M15" s="65" t="s">
        <v>31</v>
      </c>
      <c r="N15" s="65" t="s">
        <v>31</v>
      </c>
      <c r="O15" s="51" t="s">
        <v>33</v>
      </c>
      <c r="P15" s="51">
        <v>1</v>
      </c>
      <c r="Q15" s="52">
        <v>2</v>
      </c>
      <c r="R15" s="53">
        <v>0</v>
      </c>
      <c r="S15" s="55">
        <f>Q15*P15*R15</f>
        <v>0</v>
      </c>
    </row>
    <row r="16" spans="1:19" ht="38">
      <c r="A16" s="40" t="s">
        <v>32</v>
      </c>
      <c r="B16" s="56" t="s">
        <v>37</v>
      </c>
      <c r="C16" s="57" t="s">
        <v>38</v>
      </c>
      <c r="D16" s="51" t="s">
        <v>33</v>
      </c>
      <c r="E16" s="43">
        <v>1</v>
      </c>
      <c r="F16" s="44">
        <v>2</v>
      </c>
      <c r="G16" s="45">
        <v>1200</v>
      </c>
      <c r="H16" s="55">
        <f>F16*E16*G16</f>
        <v>2400</v>
      </c>
      <c r="L16" s="40" t="s">
        <v>32</v>
      </c>
      <c r="M16" s="56" t="s">
        <v>37</v>
      </c>
      <c r="N16" s="66" t="s">
        <v>38</v>
      </c>
      <c r="O16" s="51" t="s">
        <v>33</v>
      </c>
      <c r="P16" s="43">
        <v>1</v>
      </c>
      <c r="Q16" s="44">
        <v>2</v>
      </c>
      <c r="R16" s="45">
        <v>0</v>
      </c>
      <c r="S16" s="55">
        <f>Q16*P16*R16</f>
        <v>0</v>
      </c>
    </row>
    <row r="17" spans="1:19">
      <c r="A17" s="79" t="s">
        <v>19</v>
      </c>
      <c r="B17" s="79"/>
      <c r="C17" s="79"/>
      <c r="D17" s="79"/>
      <c r="E17" s="79"/>
      <c r="F17" s="79"/>
      <c r="G17" s="80"/>
      <c r="H17" s="46">
        <f>SUM(H15:H16)</f>
        <v>4800</v>
      </c>
      <c r="L17" s="79" t="s">
        <v>19</v>
      </c>
      <c r="M17" s="79"/>
      <c r="N17" s="79"/>
      <c r="O17" s="79"/>
      <c r="P17" s="79"/>
      <c r="Q17" s="79"/>
      <c r="R17" s="80"/>
      <c r="S17" s="46">
        <f>SUM(S15:S16)</f>
        <v>0</v>
      </c>
    </row>
    <row r="18" spans="1:19">
      <c r="A18" s="33">
        <v>2</v>
      </c>
      <c r="B18" s="34" t="s">
        <v>35</v>
      </c>
      <c r="C18" s="35"/>
      <c r="D18" s="33"/>
      <c r="E18" s="36"/>
      <c r="F18" s="37"/>
      <c r="G18" s="38"/>
      <c r="H18" s="39"/>
      <c r="L18" s="33">
        <v>2</v>
      </c>
      <c r="M18" s="34" t="s">
        <v>35</v>
      </c>
      <c r="N18" s="35"/>
      <c r="O18" s="33"/>
      <c r="P18" s="36"/>
      <c r="Q18" s="37"/>
      <c r="R18" s="38"/>
      <c r="S18" s="39"/>
    </row>
    <row r="19" spans="1:19" ht="38">
      <c r="A19" s="40" t="s">
        <v>41</v>
      </c>
      <c r="B19" s="54" t="s">
        <v>31</v>
      </c>
      <c r="C19" s="54" t="s">
        <v>31</v>
      </c>
      <c r="D19" s="51" t="s">
        <v>33</v>
      </c>
      <c r="E19" s="51">
        <v>1</v>
      </c>
      <c r="F19" s="52">
        <v>2</v>
      </c>
      <c r="G19" s="53">
        <v>1200</v>
      </c>
      <c r="H19" s="55">
        <f>F19*E19*G19</f>
        <v>2400</v>
      </c>
      <c r="L19" s="40" t="s">
        <v>41</v>
      </c>
      <c r="M19" s="65" t="s">
        <v>31</v>
      </c>
      <c r="N19" s="65" t="s">
        <v>31</v>
      </c>
      <c r="O19" s="51" t="s">
        <v>33</v>
      </c>
      <c r="P19" s="51">
        <v>1</v>
      </c>
      <c r="Q19" s="52">
        <v>2</v>
      </c>
      <c r="R19" s="53">
        <v>0</v>
      </c>
      <c r="S19" s="55">
        <f>Q19*P19*R19</f>
        <v>0</v>
      </c>
    </row>
    <row r="20" spans="1:19" ht="38">
      <c r="A20" s="40" t="s">
        <v>42</v>
      </c>
      <c r="B20" s="56" t="s">
        <v>37</v>
      </c>
      <c r="C20" s="57" t="s">
        <v>38</v>
      </c>
      <c r="D20" s="51" t="s">
        <v>33</v>
      </c>
      <c r="E20" s="43">
        <v>1</v>
      </c>
      <c r="F20" s="44">
        <v>2</v>
      </c>
      <c r="G20" s="45">
        <v>1200</v>
      </c>
      <c r="H20" s="55">
        <f>F20*E20*G20</f>
        <v>2400</v>
      </c>
      <c r="L20" s="40" t="s">
        <v>42</v>
      </c>
      <c r="M20" s="56" t="s">
        <v>37</v>
      </c>
      <c r="N20" s="66" t="s">
        <v>38</v>
      </c>
      <c r="O20" s="51" t="s">
        <v>33</v>
      </c>
      <c r="P20" s="43">
        <v>1</v>
      </c>
      <c r="Q20" s="44">
        <v>2</v>
      </c>
      <c r="R20" s="45">
        <v>0</v>
      </c>
      <c r="S20" s="55">
        <f>Q20*P20*R20</f>
        <v>0</v>
      </c>
    </row>
    <row r="21" spans="1:19">
      <c r="A21" s="79" t="s">
        <v>19</v>
      </c>
      <c r="B21" s="79"/>
      <c r="C21" s="79"/>
      <c r="D21" s="79"/>
      <c r="E21" s="79"/>
      <c r="F21" s="79"/>
      <c r="G21" s="80"/>
      <c r="H21" s="46">
        <f>SUM(H19:H20)</f>
        <v>4800</v>
      </c>
      <c r="L21" s="79" t="s">
        <v>19</v>
      </c>
      <c r="M21" s="79"/>
      <c r="N21" s="79"/>
      <c r="O21" s="79"/>
      <c r="P21" s="79"/>
      <c r="Q21" s="79"/>
      <c r="R21" s="80"/>
      <c r="S21" s="46">
        <f>SUM(S19:S20)</f>
        <v>0</v>
      </c>
    </row>
    <row r="22" spans="1:19">
      <c r="A22" s="33">
        <v>3</v>
      </c>
      <c r="B22" s="34" t="s">
        <v>36</v>
      </c>
      <c r="C22" s="35"/>
      <c r="D22" s="33"/>
      <c r="E22" s="36"/>
      <c r="F22" s="37"/>
      <c r="G22" s="38"/>
      <c r="H22" s="39"/>
      <c r="L22" s="33">
        <v>3</v>
      </c>
      <c r="M22" s="34" t="s">
        <v>36</v>
      </c>
      <c r="N22" s="35"/>
      <c r="O22" s="33"/>
      <c r="P22" s="36"/>
      <c r="Q22" s="37"/>
      <c r="R22" s="38"/>
      <c r="S22" s="39"/>
    </row>
    <row r="23" spans="1:19" ht="38">
      <c r="A23" s="40" t="s">
        <v>39</v>
      </c>
      <c r="B23" s="54" t="s">
        <v>31</v>
      </c>
      <c r="C23" s="54" t="s">
        <v>31</v>
      </c>
      <c r="D23" s="51" t="s">
        <v>33</v>
      </c>
      <c r="E23" s="51">
        <v>1</v>
      </c>
      <c r="F23" s="52">
        <v>2</v>
      </c>
      <c r="G23" s="53">
        <v>1200</v>
      </c>
      <c r="H23" s="55">
        <f>F23*E23*G23</f>
        <v>2400</v>
      </c>
      <c r="L23" s="40" t="s">
        <v>39</v>
      </c>
      <c r="M23" s="65" t="s">
        <v>31</v>
      </c>
      <c r="N23" s="65" t="s">
        <v>31</v>
      </c>
      <c r="O23" s="51" t="s">
        <v>33</v>
      </c>
      <c r="P23" s="51">
        <v>1</v>
      </c>
      <c r="Q23" s="52">
        <v>2</v>
      </c>
      <c r="R23" s="53">
        <v>0</v>
      </c>
      <c r="S23" s="55">
        <f>Q23*P23*R23</f>
        <v>0</v>
      </c>
    </row>
    <row r="24" spans="1:19" ht="38">
      <c r="A24" s="40" t="s">
        <v>40</v>
      </c>
      <c r="B24" s="56" t="s">
        <v>37</v>
      </c>
      <c r="C24" s="57" t="s">
        <v>38</v>
      </c>
      <c r="D24" s="51" t="s">
        <v>33</v>
      </c>
      <c r="E24" s="43">
        <v>1</v>
      </c>
      <c r="F24" s="44">
        <v>2</v>
      </c>
      <c r="G24" s="45">
        <v>1200</v>
      </c>
      <c r="H24" s="55">
        <f>F24*E24*G24</f>
        <v>2400</v>
      </c>
      <c r="L24" s="40" t="s">
        <v>40</v>
      </c>
      <c r="M24" s="56" t="s">
        <v>37</v>
      </c>
      <c r="N24" s="66" t="s">
        <v>38</v>
      </c>
      <c r="O24" s="51" t="s">
        <v>33</v>
      </c>
      <c r="P24" s="43">
        <v>1</v>
      </c>
      <c r="Q24" s="44">
        <v>2</v>
      </c>
      <c r="R24" s="45">
        <v>0</v>
      </c>
      <c r="S24" s="55">
        <f>Q24*P24*R24</f>
        <v>0</v>
      </c>
    </row>
    <row r="25" spans="1:19">
      <c r="A25" s="79" t="s">
        <v>19</v>
      </c>
      <c r="B25" s="79"/>
      <c r="C25" s="79"/>
      <c r="D25" s="79"/>
      <c r="E25" s="79"/>
      <c r="F25" s="79"/>
      <c r="G25" s="80"/>
      <c r="H25" s="46">
        <f>SUM(H23:H24)</f>
        <v>4800</v>
      </c>
      <c r="L25" s="79" t="s">
        <v>19</v>
      </c>
      <c r="M25" s="79"/>
      <c r="N25" s="79"/>
      <c r="O25" s="79"/>
      <c r="P25" s="79"/>
      <c r="Q25" s="79"/>
      <c r="R25" s="80"/>
      <c r="S25" s="46">
        <f>SUM(S23:S24)</f>
        <v>0</v>
      </c>
    </row>
    <row r="26" spans="1:19">
      <c r="A26" s="33">
        <v>4</v>
      </c>
      <c r="B26" s="34" t="s">
        <v>20</v>
      </c>
      <c r="C26" s="35"/>
      <c r="D26" s="33"/>
      <c r="E26" s="36"/>
      <c r="F26" s="37"/>
      <c r="G26" s="38"/>
      <c r="H26" s="39"/>
      <c r="L26" s="33">
        <v>4</v>
      </c>
      <c r="M26" s="34" t="s">
        <v>20</v>
      </c>
      <c r="N26" s="35"/>
      <c r="O26" s="33"/>
      <c r="P26" s="36"/>
      <c r="Q26" s="37"/>
      <c r="R26" s="38"/>
      <c r="S26" s="39"/>
    </row>
    <row r="27" spans="1:19">
      <c r="A27" s="40" t="s">
        <v>21</v>
      </c>
      <c r="B27" s="47" t="s">
        <v>22</v>
      </c>
      <c r="C27" s="41" t="s">
        <v>23</v>
      </c>
      <c r="D27" s="42" t="s">
        <v>24</v>
      </c>
      <c r="E27" s="43">
        <v>3</v>
      </c>
      <c r="F27" s="44">
        <v>1000</v>
      </c>
      <c r="G27" s="45">
        <v>1.5</v>
      </c>
      <c r="H27" s="46">
        <f>F27*E27*G27</f>
        <v>4500</v>
      </c>
      <c r="L27" s="40" t="s">
        <v>21</v>
      </c>
      <c r="M27" s="47" t="s">
        <v>22</v>
      </c>
      <c r="N27" s="41" t="s">
        <v>23</v>
      </c>
      <c r="O27" s="42" t="s">
        <v>24</v>
      </c>
      <c r="P27" s="43">
        <v>3</v>
      </c>
      <c r="Q27" s="44">
        <v>1000</v>
      </c>
      <c r="R27" s="45">
        <v>0.5</v>
      </c>
      <c r="S27" s="46">
        <f>Q27*P27*R27</f>
        <v>1500</v>
      </c>
    </row>
    <row r="28" spans="1:19">
      <c r="A28" s="40" t="s">
        <v>25</v>
      </c>
      <c r="B28" s="47" t="s">
        <v>26</v>
      </c>
      <c r="C28" s="41" t="s">
        <v>27</v>
      </c>
      <c r="D28" s="42" t="s">
        <v>28</v>
      </c>
      <c r="E28" s="43">
        <v>1</v>
      </c>
      <c r="F28" s="44">
        <v>5</v>
      </c>
      <c r="G28" s="45">
        <v>200</v>
      </c>
      <c r="H28" s="46">
        <f>F28*E28*G28</f>
        <v>1000</v>
      </c>
      <c r="L28" s="40" t="s">
        <v>25</v>
      </c>
      <c r="M28" s="47" t="s">
        <v>26</v>
      </c>
      <c r="N28" s="41" t="s">
        <v>27</v>
      </c>
      <c r="O28" s="42" t="s">
        <v>28</v>
      </c>
      <c r="P28" s="43">
        <v>1</v>
      </c>
      <c r="Q28" s="44">
        <v>5</v>
      </c>
      <c r="R28" s="45">
        <v>200</v>
      </c>
      <c r="S28" s="46">
        <f>Q28*P28*R28</f>
        <v>1000</v>
      </c>
    </row>
    <row r="29" spans="1:19">
      <c r="A29" s="79" t="s">
        <v>19</v>
      </c>
      <c r="B29" s="79"/>
      <c r="C29" s="79"/>
      <c r="D29" s="79"/>
      <c r="E29" s="79"/>
      <c r="F29" s="79"/>
      <c r="G29" s="80"/>
      <c r="H29" s="46">
        <f>SUM(H27:H28)</f>
        <v>5500</v>
      </c>
      <c r="L29" s="79" t="s">
        <v>19</v>
      </c>
      <c r="M29" s="79"/>
      <c r="N29" s="79"/>
      <c r="O29" s="79"/>
      <c r="P29" s="79"/>
      <c r="Q29" s="79"/>
      <c r="R29" s="80"/>
      <c r="S29" s="46">
        <f>SUM(S27:S28)</f>
        <v>2500</v>
      </c>
    </row>
    <row r="30" spans="1:19">
      <c r="A30" s="81" t="s">
        <v>19</v>
      </c>
      <c r="B30" s="81"/>
      <c r="C30" s="81"/>
      <c r="D30" s="81"/>
      <c r="E30" s="81"/>
      <c r="F30" s="81"/>
      <c r="G30" s="82"/>
      <c r="H30" s="48">
        <f>H17+H29+H21+H25</f>
        <v>19900</v>
      </c>
      <c r="L30" s="81" t="s">
        <v>19</v>
      </c>
      <c r="M30" s="81"/>
      <c r="N30" s="81"/>
      <c r="O30" s="81"/>
      <c r="P30" s="81"/>
      <c r="Q30" s="81"/>
      <c r="R30" s="82"/>
      <c r="S30" s="48">
        <f>S17+S29+S21+S25</f>
        <v>2500</v>
      </c>
    </row>
    <row r="31" spans="1:19">
      <c r="A31" s="33">
        <v>5</v>
      </c>
      <c r="B31" s="34" t="s">
        <v>29</v>
      </c>
      <c r="C31" s="35">
        <v>0.06</v>
      </c>
      <c r="D31" s="33"/>
      <c r="E31" s="36"/>
      <c r="F31" s="37"/>
      <c r="G31" s="38"/>
      <c r="H31" s="39"/>
      <c r="L31" s="74" t="s">
        <v>45</v>
      </c>
      <c r="M31" s="75"/>
      <c r="N31" s="75"/>
      <c r="O31" s="75"/>
      <c r="P31" s="75"/>
      <c r="Q31" s="75"/>
      <c r="R31" s="76"/>
      <c r="S31" s="70">
        <f>S25+S30</f>
        <v>2500</v>
      </c>
    </row>
    <row r="32" spans="1:19">
      <c r="A32" s="77" t="s">
        <v>19</v>
      </c>
      <c r="B32" s="77"/>
      <c r="C32" s="77"/>
      <c r="D32" s="83"/>
      <c r="E32" s="77"/>
      <c r="F32" s="77"/>
      <c r="G32" s="84"/>
      <c r="H32" s="49">
        <f>H30*C31</f>
        <v>1194</v>
      </c>
      <c r="L32" s="67"/>
      <c r="M32" s="68"/>
      <c r="N32" s="68"/>
      <c r="O32" s="68"/>
      <c r="P32" s="68"/>
      <c r="Q32" s="68"/>
      <c r="R32" s="69" t="s">
        <v>46</v>
      </c>
      <c r="S32" s="70">
        <f>H35/1.06</f>
        <v>9433.9622641509432</v>
      </c>
    </row>
    <row r="33" spans="1:19">
      <c r="A33" s="78"/>
      <c r="B33" s="78"/>
      <c r="C33" s="78"/>
      <c r="D33" s="78"/>
      <c r="E33" s="78"/>
      <c r="F33" s="78"/>
      <c r="G33" s="85"/>
      <c r="H33" s="78"/>
      <c r="L33" s="77" t="s">
        <v>47</v>
      </c>
      <c r="M33" s="77"/>
      <c r="N33" s="77"/>
      <c r="O33" s="77"/>
      <c r="P33" s="77"/>
      <c r="Q33" s="77"/>
      <c r="R33" s="77"/>
      <c r="S33" s="71">
        <f>S32-S31</f>
        <v>6933.9622641509432</v>
      </c>
    </row>
    <row r="34" spans="1:19">
      <c r="A34" s="73" t="s">
        <v>30</v>
      </c>
      <c r="B34" s="73"/>
      <c r="C34" s="73"/>
      <c r="D34" s="73"/>
      <c r="E34" s="73"/>
      <c r="F34" s="73"/>
      <c r="G34" s="86"/>
      <c r="H34" s="50">
        <f>H30+H32</f>
        <v>21094</v>
      </c>
      <c r="L34" s="78"/>
      <c r="M34" s="78"/>
      <c r="N34" s="78"/>
      <c r="O34" s="78"/>
      <c r="P34" s="78"/>
      <c r="Q34" s="78"/>
      <c r="R34" s="78"/>
      <c r="S34" s="78"/>
    </row>
    <row r="35" spans="1:19" s="64" customFormat="1" ht="23">
      <c r="A35" s="87" t="s">
        <v>44</v>
      </c>
      <c r="B35" s="87"/>
      <c r="C35" s="87"/>
      <c r="D35" s="87"/>
      <c r="E35" s="87"/>
      <c r="F35" s="87"/>
      <c r="G35" s="87"/>
      <c r="H35" s="63">
        <v>10000</v>
      </c>
      <c r="L35" s="73" t="s">
        <v>48</v>
      </c>
      <c r="M35" s="73"/>
      <c r="N35" s="73"/>
      <c r="O35" s="73"/>
      <c r="P35" s="73"/>
      <c r="Q35" s="73"/>
      <c r="R35" s="73"/>
      <c r="S35" s="72">
        <f>S33/S32</f>
        <v>0.73499999999999999</v>
      </c>
    </row>
    <row r="36" spans="1:19">
      <c r="L36" s="73" t="s">
        <v>49</v>
      </c>
      <c r="M36" s="73"/>
      <c r="N36" s="73"/>
      <c r="O36" s="73"/>
      <c r="P36" s="73"/>
      <c r="Q36" s="73"/>
      <c r="R36" s="73"/>
      <c r="S36" s="72">
        <f>(H35-S31)/H35</f>
        <v>0.75</v>
      </c>
    </row>
    <row r="37" spans="1:19">
      <c r="S37" s="72"/>
    </row>
  </sheetData>
  <mergeCells count="20">
    <mergeCell ref="A2:C2"/>
    <mergeCell ref="A17:G17"/>
    <mergeCell ref="A21:G21"/>
    <mergeCell ref="A25:G25"/>
    <mergeCell ref="A29:G29"/>
    <mergeCell ref="A30:G30"/>
    <mergeCell ref="A32:G32"/>
    <mergeCell ref="A33:H33"/>
    <mergeCell ref="A34:G34"/>
    <mergeCell ref="A35:G35"/>
    <mergeCell ref="L17:R17"/>
    <mergeCell ref="L21:R21"/>
    <mergeCell ref="L25:R25"/>
    <mergeCell ref="L29:R29"/>
    <mergeCell ref="L30:R30"/>
    <mergeCell ref="L36:R36"/>
    <mergeCell ref="L31:R31"/>
    <mergeCell ref="L33:R33"/>
    <mergeCell ref="L34:S34"/>
    <mergeCell ref="L35:R35"/>
  </mergeCells>
  <phoneticPr fontId="20" type="noConversion"/>
  <pageMargins left="0.7" right="0.7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User</cp:lastModifiedBy>
  <cp:lastPrinted>2021-10-25T10:19:00Z</cp:lastPrinted>
  <dcterms:created xsi:type="dcterms:W3CDTF">2014-02-12T16:04:00Z</dcterms:created>
  <dcterms:modified xsi:type="dcterms:W3CDTF">2024-11-05T08:12:35Z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C36D440D33104FCB8E963822F25ED71A_13</vt:lpwstr>
  </property>
  <property fmtid="{D5CDD505-2E9C-101B-9397-08002B2CF9AE}" pid="10" name="KSOProductBuildVer">
    <vt:lpwstr>2052-12.1.0.18276</vt:lpwstr>
  </property>
</Properties>
</file>