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DJZebra/Documents/UBS业务/2024/森世海亚/SYNTH24-016-2024森世海亚路优泰文献解读/"/>
    </mc:Choice>
  </mc:AlternateContent>
  <xr:revisionPtr revIDLastSave="0" documentId="13_ncr:1_{D065299F-EEC1-F74D-B056-5F960A13C049}" xr6:coauthVersionLast="47" xr6:coauthVersionMax="47" xr10:uidLastSave="{00000000-0000-0000-0000-000000000000}"/>
  <bookViews>
    <workbookView xWindow="980" yWindow="460" windowWidth="34740" windowHeight="18140" xr2:uid="{00000000-000D-0000-FFFF-FFFF00000000}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9" i="5" l="1"/>
  <c r="S38" i="5"/>
  <c r="S36" i="5"/>
  <c r="S35" i="5"/>
  <c r="S34" i="5"/>
  <c r="S33" i="5"/>
  <c r="S32" i="5"/>
  <c r="S31" i="5"/>
  <c r="S29" i="5"/>
  <c r="S28" i="5"/>
  <c r="S27" i="5"/>
  <c r="S25" i="5"/>
  <c r="S24" i="5"/>
  <c r="S23" i="5"/>
  <c r="S21" i="5"/>
  <c r="S20" i="5"/>
  <c r="S19" i="5"/>
  <c r="S16" i="5"/>
  <c r="S15" i="5"/>
  <c r="S17" i="5" s="1"/>
  <c r="H38" i="5"/>
  <c r="H36" i="5"/>
  <c r="C9" i="5"/>
  <c r="C8" i="5"/>
  <c r="B6" i="5"/>
  <c r="C5" i="5"/>
  <c r="C6" i="5"/>
  <c r="C7" i="5"/>
  <c r="B9" i="5"/>
  <c r="B8" i="5"/>
  <c r="B5" i="5"/>
  <c r="H32" i="5"/>
  <c r="H31" i="5"/>
  <c r="H28" i="5"/>
  <c r="H27" i="5"/>
  <c r="H29" i="5" s="1"/>
  <c r="H24" i="5"/>
  <c r="H23" i="5"/>
  <c r="H25" i="5" s="1"/>
  <c r="H20" i="5"/>
  <c r="H19" i="5"/>
  <c r="H16" i="5"/>
  <c r="H15" i="5"/>
  <c r="C11" i="5"/>
  <c r="B10" i="5"/>
  <c r="B7" i="5"/>
  <c r="H21" i="5" l="1"/>
  <c r="H33" i="5"/>
  <c r="H17" i="5"/>
  <c r="H34" i="5" l="1"/>
  <c r="C1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O13" authorId="0" shapeId="0" xr:uid="{22E61655-712A-BF42-8A0A-23257D3D3559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P13" authorId="0" shapeId="0" xr:uid="{E1A22195-F79E-6E49-B7FA-2938F02C8B1D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Q13" authorId="1" shapeId="0" xr:uid="{812C59E9-A437-7C40-8BF9-3021586C4F10}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b/>
            <sz val="9"/>
            <color rgb="FF000000"/>
            <rFont val="宋体"/>
            <family val="3"/>
            <charset val="134"/>
          </rPr>
          <t>如计算单位为个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台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天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人，请将具体数量填写在此</t>
        </r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<sst xmlns="http://schemas.openxmlformats.org/spreadsheetml/2006/main" count="147" uniqueCount="53">
  <si>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</si>
  <si>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</si>
  <si>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</si>
  <si>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</si>
  <si>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</si>
  <si>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</si>
  <si>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</si>
  <si>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</si>
  <si>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</si>
  <si>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</si>
  <si>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</si>
  <si>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</si>
  <si>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</si>
  <si>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</si>
  <si>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</si>
  <si>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</si>
  <si>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</si>
  <si>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</si>
  <si>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页</t>
  </si>
  <si>
    <t>1-2</t>
  </si>
  <si>
    <t>Total：</t>
  </si>
  <si>
    <t>2-1</t>
  </si>
  <si>
    <t>2-2</t>
  </si>
  <si>
    <t>3-1</t>
  </si>
  <si>
    <t>3-2</t>
  </si>
  <si>
    <t>未含税Total：</t>
  </si>
  <si>
    <t>税 Tax</t>
  </si>
  <si>
    <t>Total Amount</t>
  </si>
  <si>
    <t>最终优惠价</t>
  </si>
  <si>
    <t>2024森世海亚路优泰文献解读项目</t>
    <phoneticPr fontId="27" type="noConversion"/>
  </si>
  <si>
    <t>抑郁伴失眠成人*1（预估30页）</t>
    <phoneticPr fontId="27" type="noConversion"/>
  </si>
  <si>
    <t>幻灯片Slides文案每张
Deck per slide</t>
    <phoneticPr fontId="27" type="noConversion"/>
  </si>
  <si>
    <t>幻灯片Slides（包括相关文献检索）文案
Deck Slides(including related literature retrieval)</t>
    <phoneticPr fontId="27" type="noConversion"/>
  </si>
  <si>
    <t>PPT内页美化
PPT Slides embellishment</t>
    <phoneticPr fontId="27" type="noConversion"/>
  </si>
  <si>
    <t>延展设计
Entension design</t>
    <phoneticPr fontId="27" type="noConversion"/>
  </si>
  <si>
    <t>页</t>
    <phoneticPr fontId="27" type="noConversion"/>
  </si>
  <si>
    <t>4</t>
    <phoneticPr fontId="27" type="noConversion"/>
  </si>
  <si>
    <t>5</t>
    <phoneticPr fontId="27" type="noConversion"/>
  </si>
  <si>
    <t>4-1</t>
    <phoneticPr fontId="27" type="noConversion"/>
  </si>
  <si>
    <t>4-2</t>
    <phoneticPr fontId="27" type="noConversion"/>
  </si>
  <si>
    <t>5-1</t>
    <phoneticPr fontId="27" type="noConversion"/>
  </si>
  <si>
    <t>5-2</t>
    <phoneticPr fontId="27" type="noConversion"/>
  </si>
  <si>
    <t>老人（老年+共病）*1（预估30页）</t>
    <phoneticPr fontId="27" type="noConversion"/>
  </si>
  <si>
    <t>女性特殊生理阶段（产后+围绝经+绝经后+体重）*1（预估30页）</t>
    <phoneticPr fontId="27" type="noConversion"/>
  </si>
  <si>
    <t>联合科室-神内：卒中+帕金森+癫痫+AD*1（预估30页）</t>
    <phoneticPr fontId="27" type="noConversion"/>
  </si>
  <si>
    <t>联合科室-耳鼻喉：眩晕+路优泰4个独特优势*1（预估30页）</t>
    <phoneticPr fontId="27" type="noConversion"/>
  </si>
  <si>
    <t>6</t>
    <phoneticPr fontId="27" type="noConversion"/>
  </si>
  <si>
    <t>金纳多针剂内训幻灯*1（预估50页）</t>
  </si>
  <si>
    <t>预估成本总计：</t>
  </si>
  <si>
    <t>不含税项目金额：</t>
  </si>
  <si>
    <t>利润：</t>
  </si>
  <si>
    <t>预估PE毛利率（不含税）：</t>
    <phoneticPr fontId="27" type="noConversion"/>
  </si>
  <si>
    <t>预估PE毛利率：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</si>
</sst>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&quot;￥&quot;#,##0.00_);[Red]\(&quot;￥&quot;#,##0.00\)"/>
    <numFmt numFmtId="178" formatCode="0_);\(0\)"/>
    <numFmt numFmtId="179" formatCode="0.00_);[Red]\(0.00\)"/>
    <numFmt numFmtId="180" formatCode="#,##0.00_ "/>
  </numFmts>
  <fonts count="33">
    <font>
      <sz val="12"/>
      <name val="宋体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u/>
      <sz val="12"/>
      <color theme="1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43" fontId="26" fillId="0" borderId="0" applyFont="0" applyFill="0" applyBorder="0" applyAlignment="0" applyProtection="0"/>
    <xf numFmtId="0" fontId="17" fillId="0" borderId="0"/>
    <xf numFmtId="176" fontId="18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>
      <alignment vertical="top"/>
    </xf>
    <xf numFmtId="0" fontId="19" fillId="0" borderId="0">
      <alignment vertical="top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9" fillId="0" borderId="0">
      <alignment vertical="top"/>
    </xf>
    <xf numFmtId="0" fontId="19" fillId="0" borderId="0"/>
    <xf numFmtId="0" fontId="26" fillId="0" borderId="0"/>
    <xf numFmtId="0" fontId="24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0" fillId="0" borderId="0">
      <alignment vertical="top"/>
    </xf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43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18" applyNumberFormat="1" applyFont="1" applyBorder="1" applyAlignment="1">
      <alignment horizontal="center" vertical="center" wrapText="1"/>
    </xf>
    <xf numFmtId="0" fontId="1" fillId="0" borderId="4" xfId="18" applyFont="1" applyBorder="1" applyAlignment="1">
      <alignment vertical="center" wrapText="1"/>
    </xf>
    <xf numFmtId="0" fontId="1" fillId="0" borderId="2" xfId="18" applyFont="1" applyBorder="1" applyAlignment="1">
      <alignment horizontal="left" wrapText="1"/>
    </xf>
    <xf numFmtId="0" fontId="1" fillId="0" borderId="2" xfId="18" applyFont="1" applyBorder="1" applyAlignment="1">
      <alignment horizontal="center" vertical="center" wrapText="1"/>
    </xf>
    <xf numFmtId="178" fontId="1" fillId="0" borderId="2" xfId="18" applyNumberFormat="1" applyFont="1" applyBorder="1" applyAlignment="1">
      <alignment horizontal="center" vertical="center" wrapText="1"/>
    </xf>
    <xf numFmtId="177" fontId="1" fillId="0" borderId="2" xfId="18" applyNumberFormat="1" applyFont="1" applyBorder="1" applyAlignment="1">
      <alignment vertical="center" wrapText="1"/>
    </xf>
    <xf numFmtId="0" fontId="1" fillId="0" borderId="2" xfId="18" applyFont="1" applyBorder="1" applyAlignment="1">
      <alignment horizontal="center" vertical="center"/>
    </xf>
    <xf numFmtId="178" fontId="1" fillId="0" borderId="2" xfId="18" applyNumberFormat="1" applyFont="1" applyBorder="1" applyAlignment="1">
      <alignment horizontal="center" vertical="center"/>
    </xf>
    <xf numFmtId="177" fontId="1" fillId="0" borderId="2" xfId="18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177" fontId="13" fillId="6" borderId="2" xfId="0" applyNumberFormat="1" applyFont="1" applyFill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vertical="center"/>
    </xf>
    <xf numFmtId="0" fontId="1" fillId="0" borderId="2" xfId="18" applyFont="1" applyBorder="1" applyAlignment="1">
      <alignment vertical="center" wrapText="1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0" fontId="14" fillId="7" borderId="2" xfId="0" applyFont="1" applyFill="1" applyBorder="1" applyAlignment="1">
      <alignment horizontal="right" vertical="center"/>
    </xf>
    <xf numFmtId="49" fontId="16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179" fontId="12" fillId="4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9" fontId="4" fillId="5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/>
    <xf numFmtId="179" fontId="4" fillId="0" borderId="2" xfId="0" applyNumberFormat="1" applyFont="1" applyBorder="1" applyAlignment="1">
      <alignment horizontal="center" vertical="center"/>
    </xf>
    <xf numFmtId="180" fontId="4" fillId="0" borderId="2" xfId="18" applyNumberFormat="1" applyFont="1" applyBorder="1" applyAlignment="1">
      <alignment horizontal="right" vertical="center"/>
    </xf>
    <xf numFmtId="0" fontId="1" fillId="0" borderId="2" xfId="18" applyFont="1" applyBorder="1" applyAlignment="1">
      <alignment horizontal="center"/>
    </xf>
    <xf numFmtId="179" fontId="4" fillId="0" borderId="2" xfId="18" applyNumberFormat="1" applyFont="1" applyBorder="1" applyAlignment="1">
      <alignment horizontal="center" vertical="center"/>
    </xf>
    <xf numFmtId="0" fontId="1" fillId="0" borderId="2" xfId="18" applyFont="1" applyBorder="1" applyAlignment="1">
      <alignment horizontal="left" vertical="center" wrapText="1"/>
    </xf>
    <xf numFmtId="0" fontId="4" fillId="0" borderId="2" xfId="18" applyFont="1" applyBorder="1" applyAlignment="1">
      <alignment horizontal="right"/>
    </xf>
    <xf numFmtId="179" fontId="4" fillId="0" borderId="2" xfId="18" applyNumberFormat="1" applyFont="1" applyBorder="1" applyAlignment="1">
      <alignment horizontal="right"/>
    </xf>
    <xf numFmtId="180" fontId="4" fillId="0" borderId="2" xfId="18" applyNumberFormat="1" applyFont="1" applyBorder="1"/>
    <xf numFmtId="9" fontId="3" fillId="5" borderId="1" xfId="0" applyNumberFormat="1" applyFont="1" applyFill="1" applyBorder="1" applyAlignment="1">
      <alignment horizontal="right"/>
    </xf>
    <xf numFmtId="9" fontId="3" fillId="5" borderId="5" xfId="0" applyNumberFormat="1" applyFont="1" applyFill="1" applyBorder="1" applyAlignment="1">
      <alignment horizontal="right"/>
    </xf>
    <xf numFmtId="9" fontId="3" fillId="5" borderId="6" xfId="0" applyNumberFormat="1" applyFont="1" applyFill="1" applyBorder="1" applyAlignment="1">
      <alignment horizontal="right"/>
    </xf>
    <xf numFmtId="8" fontId="3" fillId="5" borderId="2" xfId="0" applyNumberFormat="1" applyFont="1" applyFill="1" applyBorder="1"/>
    <xf numFmtId="9" fontId="3" fillId="5" borderId="1" xfId="0" applyNumberFormat="1" applyFont="1" applyFill="1" applyBorder="1" applyAlignment="1">
      <alignment horizontal="right"/>
    </xf>
    <xf numFmtId="9" fontId="3" fillId="5" borderId="5" xfId="0" applyNumberFormat="1" applyFont="1" applyFill="1" applyBorder="1" applyAlignment="1">
      <alignment horizontal="right"/>
    </xf>
    <xf numFmtId="9" fontId="3" fillId="5" borderId="6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8" fontId="3" fillId="0" borderId="2" xfId="0" applyNumberFormat="1" applyFont="1" applyBorder="1"/>
    <xf numFmtId="0" fontId="30" fillId="6" borderId="2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10" fontId="32" fillId="0" borderId="6" xfId="0" applyNumberFormat="1" applyFont="1" applyBorder="1"/>
  </cellXfs>
  <cellStyles count="23">
    <cellStyle name="0,0_x000d__x000a_NA_x000d__x000a_" xfId="2" xr:uid="{00000000-0005-0000-0000-000031000000}"/>
    <cellStyle name="Comma 2" xfId="3" xr:uid="{00000000-0005-0000-0000-000032000000}"/>
    <cellStyle name="Normal 2" xfId="4" xr:uid="{00000000-0005-0000-0000-000033000000}"/>
    <cellStyle name="Normal 3" xfId="5" xr:uid="{00000000-0005-0000-0000-000034000000}"/>
    <cellStyle name="Normal_Event Logistic Service RFQ Template_v3" xfId="6" xr:uid="{00000000-0005-0000-0000-000035000000}"/>
    <cellStyle name="標準_Meeting Request（1125 价）" xfId="7" xr:uid="{00000000-0005-0000-0000-000036000000}"/>
    <cellStyle name="差_20131026　杭州無錫2日間見積もり(0929)" xfId="8" xr:uid="{00000000-0005-0000-0000-000037000000}"/>
    <cellStyle name="差_Meeting Request（1125 价）" xfId="9" xr:uid="{00000000-0005-0000-0000-000038000000}"/>
    <cellStyle name="常规" xfId="0" builtinId="0"/>
    <cellStyle name="常规 2" xfId="10" xr:uid="{00000000-0005-0000-0000-000039000000}"/>
    <cellStyle name="常规 2 2 4" xfId="11" xr:uid="{00000000-0005-0000-0000-00003A000000}"/>
    <cellStyle name="常规 2 5" xfId="12" xr:uid="{00000000-0005-0000-0000-00003B000000}"/>
    <cellStyle name="常规 3" xfId="13" xr:uid="{00000000-0005-0000-0000-00003C000000}"/>
    <cellStyle name="常规 3 2" xfId="14" xr:uid="{00000000-0005-0000-0000-00003D000000}"/>
    <cellStyle name="常规 3 3" xfId="15" xr:uid="{00000000-0005-0000-0000-00003E000000}"/>
    <cellStyle name="常规 4" xfId="16" xr:uid="{00000000-0005-0000-0000-00003F000000}"/>
    <cellStyle name="常规 5" xfId="17" xr:uid="{00000000-0005-0000-0000-000040000000}"/>
    <cellStyle name="常规 6" xfId="18" xr:uid="{00000000-0005-0000-0000-000041000000}"/>
    <cellStyle name="好_20131026　杭州無錫2日間見積もり(0929)" xfId="19" xr:uid="{00000000-0005-0000-0000-000042000000}"/>
    <cellStyle name="好_Meeting Request（1125 价）" xfId="20" xr:uid="{00000000-0005-0000-0000-000043000000}"/>
    <cellStyle name="千位分隔" xfId="1" builtinId="3"/>
    <cellStyle name="千位分隔 2" xfId="21" xr:uid="{00000000-0005-0000-0000-000044000000}"/>
    <cellStyle name="样式 1" xfId="22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9"/>
  <sheetViews>
    <sheetView showGridLines="0" tabSelected="1" topLeftCell="A15" zoomScale="81" zoomScaleNormal="70" workbookViewId="0">
      <selection activeCell="S40" sqref="S40"/>
    </sheetView>
  </sheetViews>
  <sheetFormatPr baseColWidth="10" defaultColWidth="9" defaultRowHeight="18"/>
  <cols>
    <col min="1" max="1" width="6.33203125" style="5" customWidth="1"/>
    <col min="2" max="2" width="49.1640625" style="6" customWidth="1"/>
    <col min="3" max="3" width="51" style="7" customWidth="1"/>
    <col min="4" max="4" width="8.33203125" style="6" customWidth="1"/>
    <col min="5" max="5" width="5.83203125" style="8" customWidth="1"/>
    <col min="6" max="6" width="6.1640625" style="8" customWidth="1"/>
    <col min="7" max="7" width="12.5" style="8" customWidth="1"/>
    <col min="8" max="8" width="16.5" style="9" customWidth="1"/>
    <col min="9" max="11" width="4.83203125" style="6" customWidth="1"/>
    <col min="12" max="12" width="9" style="6"/>
    <col min="13" max="13" width="28.1640625" style="6" customWidth="1"/>
    <col min="14" max="14" width="31.6640625" style="6" customWidth="1"/>
    <col min="15" max="18" width="9" style="6"/>
    <col min="19" max="19" width="15.1640625" style="6" customWidth="1"/>
    <col min="20" max="16384" width="9" style="6"/>
  </cols>
  <sheetData>
    <row r="2" spans="1:19" s="1" customFormat="1" ht="23">
      <c r="A2" s="61" t="s">
        <v>29</v>
      </c>
      <c r="B2" s="61"/>
      <c r="C2" s="61"/>
      <c r="D2" s="10"/>
      <c r="E2" s="10"/>
      <c r="F2" s="11"/>
      <c r="H2" s="12"/>
    </row>
    <row r="3" spans="1:19" s="1" customFormat="1" ht="38">
      <c r="A3" s="13"/>
      <c r="B3" s="14" t="s">
        <v>0</v>
      </c>
      <c r="C3" s="15" t="s">
        <v>1</v>
      </c>
      <c r="E3" s="65"/>
      <c r="F3" s="65"/>
      <c r="G3" s="65"/>
      <c r="H3" s="66"/>
    </row>
    <row r="4" spans="1:19" s="1" customFormat="1" ht="19">
      <c r="A4" s="16" t="s">
        <v>2</v>
      </c>
      <c r="B4" s="17" t="s">
        <v>3</v>
      </c>
      <c r="C4" s="18" t="s">
        <v>4</v>
      </c>
      <c r="D4" s="2"/>
      <c r="E4" s="65"/>
      <c r="F4" s="65"/>
      <c r="G4" s="65"/>
      <c r="H4" s="66"/>
    </row>
    <row r="5" spans="1:19" s="1" customFormat="1" ht="19">
      <c r="A5" s="19" t="s">
        <v>5</v>
      </c>
      <c r="B5" s="20" t="str">
        <f>B14</f>
        <v>抑郁伴失眠成人*1（预估30页）</v>
      </c>
      <c r="C5" s="21">
        <f>H17</f>
        <v>21750</v>
      </c>
      <c r="D5" s="2"/>
      <c r="E5" s="65"/>
      <c r="F5" s="65"/>
      <c r="G5" s="65"/>
      <c r="H5" s="66"/>
    </row>
    <row r="6" spans="1:19" s="1" customFormat="1" ht="19">
      <c r="A6" s="19" t="s">
        <v>6</v>
      </c>
      <c r="B6" s="20" t="str">
        <f>B18</f>
        <v>老人（老年+共病）*1（预估30页）</v>
      </c>
      <c r="C6" s="21">
        <f>H21</f>
        <v>21750</v>
      </c>
      <c r="D6" s="2"/>
      <c r="E6" s="65"/>
      <c r="F6" s="65"/>
      <c r="G6" s="65"/>
      <c r="H6" s="66"/>
    </row>
    <row r="7" spans="1:19" s="1" customFormat="1" ht="38">
      <c r="A7" s="19" t="s">
        <v>7</v>
      </c>
      <c r="B7" s="20" t="str">
        <f>B22</f>
        <v>女性特殊生理阶段（产后+围绝经+绝经后+体重）*1（预估30页）</v>
      </c>
      <c r="C7" s="21">
        <f>H25</f>
        <v>21750</v>
      </c>
      <c r="D7" s="2"/>
      <c r="E7" s="65"/>
      <c r="F7" s="65"/>
      <c r="G7" s="65"/>
      <c r="H7" s="66"/>
    </row>
    <row r="8" spans="1:19" s="1" customFormat="1" ht="38">
      <c r="A8" s="19" t="s">
        <v>36</v>
      </c>
      <c r="B8" s="20" t="str">
        <f>B26</f>
        <v>联合科室-神内：卒中+帕金森+癫痫+AD*1（预估30页）</v>
      </c>
      <c r="C8" s="21">
        <f>H29</f>
        <v>21750</v>
      </c>
      <c r="D8" s="2"/>
      <c r="E8" s="65"/>
      <c r="F8" s="65"/>
      <c r="G8" s="65"/>
      <c r="H8" s="66"/>
    </row>
    <row r="9" spans="1:19" s="1" customFormat="1" ht="38">
      <c r="A9" s="19" t="s">
        <v>37</v>
      </c>
      <c r="B9" s="20" t="str">
        <f>B30</f>
        <v>联合科室-耳鼻喉：眩晕+路优泰4个独特优势*1（预估30页）</v>
      </c>
      <c r="C9" s="21">
        <f>H33</f>
        <v>21750</v>
      </c>
      <c r="D9" s="2"/>
      <c r="E9" s="65"/>
      <c r="F9" s="65"/>
      <c r="G9" s="65"/>
      <c r="H9" s="66"/>
    </row>
    <row r="10" spans="1:19" s="1" customFormat="1" ht="19">
      <c r="A10" s="19" t="s">
        <v>46</v>
      </c>
      <c r="B10" s="20" t="str">
        <f>B35</f>
        <v>税 Tax</v>
      </c>
      <c r="C10" s="21">
        <f>H36</f>
        <v>6525</v>
      </c>
      <c r="D10" s="2"/>
      <c r="E10" s="65"/>
      <c r="F10" s="65"/>
      <c r="G10" s="65"/>
      <c r="H10" s="66"/>
    </row>
    <row r="11" spans="1:19" s="1" customFormat="1" ht="19">
      <c r="A11" s="22"/>
      <c r="B11" s="23" t="s">
        <v>8</v>
      </c>
      <c r="C11" s="24">
        <f>H39</f>
        <v>98000</v>
      </c>
      <c r="D11" s="2"/>
      <c r="E11" s="65"/>
      <c r="F11" s="65"/>
      <c r="G11" s="65"/>
      <c r="H11" s="66"/>
    </row>
    <row r="12" spans="1:19" s="1" customFormat="1" ht="38.5" customHeight="1">
      <c r="A12" s="13"/>
      <c r="B12" s="25" t="s">
        <v>9</v>
      </c>
      <c r="C12" s="26"/>
      <c r="D12" s="2"/>
      <c r="E12" s="11"/>
      <c r="F12" s="11"/>
      <c r="H12" s="12"/>
    </row>
    <row r="13" spans="1:19" s="1" customFormat="1" ht="38">
      <c r="A13" s="27" t="s">
        <v>10</v>
      </c>
      <c r="B13" s="28" t="s">
        <v>11</v>
      </c>
      <c r="C13" s="28"/>
      <c r="D13" s="29" t="s">
        <v>12</v>
      </c>
      <c r="E13" s="29" t="s">
        <v>13</v>
      </c>
      <c r="F13" s="30" t="s">
        <v>14</v>
      </c>
      <c r="G13" s="30" t="s">
        <v>15</v>
      </c>
      <c r="H13" s="31" t="s">
        <v>16</v>
      </c>
      <c r="L13" s="27" t="s">
        <v>10</v>
      </c>
      <c r="M13" s="28" t="s">
        <v>11</v>
      </c>
      <c r="N13" s="28"/>
      <c r="O13" s="29" t="s">
        <v>12</v>
      </c>
      <c r="P13" s="29" t="s">
        <v>13</v>
      </c>
      <c r="Q13" s="30" t="s">
        <v>14</v>
      </c>
      <c r="R13" s="67" t="s">
        <v>15</v>
      </c>
      <c r="S13" s="31" t="s">
        <v>16</v>
      </c>
    </row>
    <row r="14" spans="1:19" s="1" customFormat="1">
      <c r="A14" s="32" t="s">
        <v>5</v>
      </c>
      <c r="B14" s="33" t="s">
        <v>30</v>
      </c>
      <c r="C14" s="33"/>
      <c r="D14" s="33"/>
      <c r="E14" s="34"/>
      <c r="F14" s="35"/>
      <c r="G14" s="35"/>
      <c r="H14" s="36"/>
      <c r="L14" s="68">
        <v>1</v>
      </c>
      <c r="M14" s="33" t="s">
        <v>47</v>
      </c>
      <c r="N14" s="33" t="s">
        <v>30</v>
      </c>
      <c r="O14" s="68"/>
      <c r="P14" s="70"/>
      <c r="Q14" s="71"/>
      <c r="R14" s="72"/>
      <c r="S14" s="73"/>
    </row>
    <row r="15" spans="1:19" s="1" customFormat="1" ht="76">
      <c r="A15" s="37" t="s">
        <v>17</v>
      </c>
      <c r="B15" s="38" t="s">
        <v>31</v>
      </c>
      <c r="C15" s="78" t="s">
        <v>32</v>
      </c>
      <c r="D15" s="40" t="s">
        <v>18</v>
      </c>
      <c r="E15" s="40">
        <v>1</v>
      </c>
      <c r="F15" s="41">
        <v>30</v>
      </c>
      <c r="G15" s="41">
        <v>625</v>
      </c>
      <c r="H15" s="42">
        <f t="shared" ref="H15:H16" si="0">F15*E15*G15</f>
        <v>18750</v>
      </c>
      <c r="L15" s="37" t="s">
        <v>17</v>
      </c>
      <c r="M15" s="38" t="s">
        <v>31</v>
      </c>
      <c r="N15" s="39" t="s">
        <v>32</v>
      </c>
      <c r="O15" s="40" t="s">
        <v>18</v>
      </c>
      <c r="P15" s="40">
        <v>1</v>
      </c>
      <c r="Q15" s="41">
        <v>30</v>
      </c>
      <c r="R15" s="74">
        <v>200</v>
      </c>
      <c r="S15" s="75">
        <f>Q15*P15*R15</f>
        <v>6000</v>
      </c>
    </row>
    <row r="16" spans="1:19" s="1" customFormat="1" ht="38">
      <c r="A16" s="37" t="s">
        <v>19</v>
      </c>
      <c r="B16" s="51" t="s">
        <v>34</v>
      </c>
      <c r="C16" s="39" t="s">
        <v>33</v>
      </c>
      <c r="D16" s="40" t="s">
        <v>35</v>
      </c>
      <c r="E16" s="43">
        <v>1</v>
      </c>
      <c r="F16" s="41">
        <v>30</v>
      </c>
      <c r="G16" s="44">
        <v>100</v>
      </c>
      <c r="H16" s="45">
        <f t="shared" si="0"/>
        <v>3000</v>
      </c>
      <c r="L16" s="37" t="s">
        <v>19</v>
      </c>
      <c r="M16" s="51" t="s">
        <v>34</v>
      </c>
      <c r="N16" s="39" t="s">
        <v>33</v>
      </c>
      <c r="O16" s="40" t="s">
        <v>35</v>
      </c>
      <c r="P16" s="43">
        <v>1</v>
      </c>
      <c r="Q16" s="41">
        <v>30</v>
      </c>
      <c r="R16" s="77">
        <v>0</v>
      </c>
      <c r="S16" s="75">
        <f>Q16*P16*R16</f>
        <v>0</v>
      </c>
    </row>
    <row r="17" spans="1:19" s="1" customFormat="1">
      <c r="A17" s="62" t="s">
        <v>20</v>
      </c>
      <c r="B17" s="63"/>
      <c r="C17" s="63"/>
      <c r="D17" s="63"/>
      <c r="E17" s="63"/>
      <c r="F17" s="63"/>
      <c r="G17" s="64"/>
      <c r="H17" s="46">
        <f>SUM(H15:H16)</f>
        <v>21750</v>
      </c>
      <c r="L17" s="79" t="s">
        <v>20</v>
      </c>
      <c r="M17" s="79"/>
      <c r="N17" s="79"/>
      <c r="O17" s="79"/>
      <c r="P17" s="79"/>
      <c r="Q17" s="79"/>
      <c r="R17" s="80"/>
      <c r="S17" s="81">
        <f>SUM(S14:S16)</f>
        <v>6000</v>
      </c>
    </row>
    <row r="18" spans="1:19" s="1" customFormat="1">
      <c r="A18" s="32" t="s">
        <v>6</v>
      </c>
      <c r="B18" s="33" t="s">
        <v>42</v>
      </c>
      <c r="C18" s="33"/>
      <c r="D18" s="33"/>
      <c r="E18" s="34"/>
      <c r="F18" s="35"/>
      <c r="G18" s="35"/>
      <c r="H18" s="36"/>
      <c r="L18" s="68">
        <v>2</v>
      </c>
      <c r="M18" s="33" t="s">
        <v>42</v>
      </c>
      <c r="N18" s="69"/>
      <c r="O18" s="68"/>
      <c r="P18" s="70"/>
      <c r="Q18" s="71"/>
      <c r="R18" s="72"/>
      <c r="S18" s="73"/>
    </row>
    <row r="19" spans="1:19" s="2" customFormat="1" ht="76">
      <c r="A19" s="37" t="s">
        <v>21</v>
      </c>
      <c r="B19" s="38" t="s">
        <v>31</v>
      </c>
      <c r="C19" s="39" t="s">
        <v>32</v>
      </c>
      <c r="D19" s="40" t="s">
        <v>18</v>
      </c>
      <c r="E19" s="40">
        <v>1</v>
      </c>
      <c r="F19" s="41">
        <v>30</v>
      </c>
      <c r="G19" s="41">
        <v>625</v>
      </c>
      <c r="H19" s="42">
        <f t="shared" ref="H19:H20" si="1">F19*E19*G19</f>
        <v>18750</v>
      </c>
      <c r="L19" s="37" t="s">
        <v>21</v>
      </c>
      <c r="M19" s="38" t="s">
        <v>31</v>
      </c>
      <c r="N19" s="39" t="s">
        <v>32</v>
      </c>
      <c r="O19" s="40" t="s">
        <v>18</v>
      </c>
      <c r="P19" s="40">
        <v>1</v>
      </c>
      <c r="Q19" s="41">
        <v>30</v>
      </c>
      <c r="R19" s="74">
        <v>200</v>
      </c>
      <c r="S19" s="75">
        <f>Q19*P19*R19</f>
        <v>6000</v>
      </c>
    </row>
    <row r="20" spans="1:19" s="1" customFormat="1" ht="38">
      <c r="A20" s="37" t="s">
        <v>22</v>
      </c>
      <c r="B20" s="51" t="s">
        <v>34</v>
      </c>
      <c r="C20" s="39" t="s">
        <v>33</v>
      </c>
      <c r="D20" s="40" t="s">
        <v>35</v>
      </c>
      <c r="E20" s="43">
        <v>1</v>
      </c>
      <c r="F20" s="41">
        <v>30</v>
      </c>
      <c r="G20" s="44">
        <v>100</v>
      </c>
      <c r="H20" s="45">
        <f t="shared" si="1"/>
        <v>3000</v>
      </c>
      <c r="L20" s="37" t="s">
        <v>22</v>
      </c>
      <c r="M20" s="51" t="s">
        <v>34</v>
      </c>
      <c r="N20" s="39" t="s">
        <v>33</v>
      </c>
      <c r="O20" s="76" t="s">
        <v>18</v>
      </c>
      <c r="P20" s="43">
        <v>1</v>
      </c>
      <c r="Q20" s="41">
        <v>30</v>
      </c>
      <c r="R20" s="77">
        <v>0</v>
      </c>
      <c r="S20" s="75">
        <f>Q20*P20*R20</f>
        <v>0</v>
      </c>
    </row>
    <row r="21" spans="1:19" s="1" customFormat="1" ht="17" customHeight="1">
      <c r="A21" s="62" t="s">
        <v>20</v>
      </c>
      <c r="B21" s="63"/>
      <c r="C21" s="63"/>
      <c r="D21" s="63"/>
      <c r="E21" s="63"/>
      <c r="F21" s="63"/>
      <c r="G21" s="64"/>
      <c r="H21" s="46">
        <f>SUM(H19:H20)</f>
        <v>21750</v>
      </c>
      <c r="L21" s="79" t="s">
        <v>20</v>
      </c>
      <c r="M21" s="79"/>
      <c r="N21" s="79"/>
      <c r="O21" s="79"/>
      <c r="P21" s="79"/>
      <c r="Q21" s="79"/>
      <c r="R21" s="80"/>
      <c r="S21" s="81">
        <f>SUM(S18:S20)</f>
        <v>6000</v>
      </c>
    </row>
    <row r="22" spans="1:19" s="1" customFormat="1" ht="17" customHeight="1">
      <c r="A22" s="32" t="s">
        <v>7</v>
      </c>
      <c r="B22" s="33" t="s">
        <v>43</v>
      </c>
      <c r="C22" s="33"/>
      <c r="D22" s="33"/>
      <c r="E22" s="34"/>
      <c r="F22" s="35"/>
      <c r="G22" s="35"/>
      <c r="H22" s="36"/>
      <c r="L22" s="32" t="s">
        <v>7</v>
      </c>
      <c r="M22" s="33" t="s">
        <v>43</v>
      </c>
      <c r="N22" s="69"/>
      <c r="O22" s="68"/>
      <c r="P22" s="70"/>
      <c r="Q22" s="71"/>
      <c r="R22" s="72"/>
      <c r="S22" s="73"/>
    </row>
    <row r="23" spans="1:19" s="1" customFormat="1" ht="76">
      <c r="A23" s="37" t="s">
        <v>23</v>
      </c>
      <c r="B23" s="38" t="s">
        <v>31</v>
      </c>
      <c r="C23" s="39" t="s">
        <v>32</v>
      </c>
      <c r="D23" s="40" t="s">
        <v>18</v>
      </c>
      <c r="E23" s="40">
        <v>1</v>
      </c>
      <c r="F23" s="41">
        <v>30</v>
      </c>
      <c r="G23" s="41">
        <v>625</v>
      </c>
      <c r="H23" s="42">
        <f t="shared" ref="H23:H24" si="2">F23*E23*G23</f>
        <v>18750</v>
      </c>
      <c r="L23" s="37" t="s">
        <v>23</v>
      </c>
      <c r="M23" s="38" t="s">
        <v>31</v>
      </c>
      <c r="N23" s="39" t="s">
        <v>32</v>
      </c>
      <c r="O23" s="40" t="s">
        <v>18</v>
      </c>
      <c r="P23" s="40">
        <v>1</v>
      </c>
      <c r="Q23" s="41">
        <v>30</v>
      </c>
      <c r="R23" s="74">
        <v>200</v>
      </c>
      <c r="S23" s="75">
        <f>Q23*P23*R23</f>
        <v>6000</v>
      </c>
    </row>
    <row r="24" spans="1:19" s="1" customFormat="1" ht="38">
      <c r="A24" s="37" t="s">
        <v>24</v>
      </c>
      <c r="B24" s="51" t="s">
        <v>34</v>
      </c>
      <c r="C24" s="39" t="s">
        <v>33</v>
      </c>
      <c r="D24" s="40" t="s">
        <v>35</v>
      </c>
      <c r="E24" s="43">
        <v>1</v>
      </c>
      <c r="F24" s="41">
        <v>30</v>
      </c>
      <c r="G24" s="44">
        <v>100</v>
      </c>
      <c r="H24" s="45">
        <f t="shared" si="2"/>
        <v>3000</v>
      </c>
      <c r="L24" s="37" t="s">
        <v>24</v>
      </c>
      <c r="M24" s="51" t="s">
        <v>34</v>
      </c>
      <c r="N24" s="39" t="s">
        <v>33</v>
      </c>
      <c r="O24" s="76" t="s">
        <v>18</v>
      </c>
      <c r="P24" s="43">
        <v>1</v>
      </c>
      <c r="Q24" s="41">
        <v>30</v>
      </c>
      <c r="R24" s="77">
        <v>0</v>
      </c>
      <c r="S24" s="75">
        <f>Q24*P24*R24</f>
        <v>0</v>
      </c>
    </row>
    <row r="25" spans="1:19" s="1" customFormat="1" ht="17" customHeight="1">
      <c r="A25" s="62" t="s">
        <v>20</v>
      </c>
      <c r="B25" s="63"/>
      <c r="C25" s="63"/>
      <c r="D25" s="63"/>
      <c r="E25" s="63"/>
      <c r="F25" s="63"/>
      <c r="G25" s="64"/>
      <c r="H25" s="46">
        <f>SUM(H23:H24)</f>
        <v>21750</v>
      </c>
      <c r="L25" s="79" t="s">
        <v>20</v>
      </c>
      <c r="M25" s="79"/>
      <c r="N25" s="79"/>
      <c r="O25" s="79"/>
      <c r="P25" s="79"/>
      <c r="Q25" s="79"/>
      <c r="R25" s="80"/>
      <c r="S25" s="81">
        <f>SUM(S22:S24)</f>
        <v>6000</v>
      </c>
    </row>
    <row r="26" spans="1:19" s="1" customFormat="1" ht="17" customHeight="1">
      <c r="A26" s="32" t="s">
        <v>36</v>
      </c>
      <c r="B26" s="33" t="s">
        <v>44</v>
      </c>
      <c r="C26" s="33"/>
      <c r="D26" s="33"/>
      <c r="E26" s="34"/>
      <c r="F26" s="35"/>
      <c r="G26" s="35"/>
      <c r="H26" s="36"/>
      <c r="L26" s="32" t="s">
        <v>36</v>
      </c>
      <c r="M26" s="33" t="s">
        <v>44</v>
      </c>
      <c r="N26" s="69"/>
      <c r="O26" s="68"/>
      <c r="P26" s="70"/>
      <c r="Q26" s="71"/>
      <c r="R26" s="72"/>
      <c r="S26" s="73"/>
    </row>
    <row r="27" spans="1:19" s="1" customFormat="1" ht="76">
      <c r="A27" s="37" t="s">
        <v>38</v>
      </c>
      <c r="B27" s="38" t="s">
        <v>31</v>
      </c>
      <c r="C27" s="39" t="s">
        <v>32</v>
      </c>
      <c r="D27" s="40" t="s">
        <v>18</v>
      </c>
      <c r="E27" s="40">
        <v>1</v>
      </c>
      <c r="F27" s="41">
        <v>30</v>
      </c>
      <c r="G27" s="41">
        <v>625</v>
      </c>
      <c r="H27" s="42">
        <f t="shared" ref="H27:H28" si="3">F27*E27*G27</f>
        <v>18750</v>
      </c>
      <c r="L27" s="37" t="s">
        <v>38</v>
      </c>
      <c r="M27" s="38" t="s">
        <v>31</v>
      </c>
      <c r="N27" s="39" t="s">
        <v>32</v>
      </c>
      <c r="O27" s="40" t="s">
        <v>18</v>
      </c>
      <c r="P27" s="40">
        <v>1</v>
      </c>
      <c r="Q27" s="41">
        <v>30</v>
      </c>
      <c r="R27" s="74">
        <v>200</v>
      </c>
      <c r="S27" s="75">
        <f>Q27*P27*R27</f>
        <v>6000</v>
      </c>
    </row>
    <row r="28" spans="1:19" s="1" customFormat="1" ht="38">
      <c r="A28" s="37" t="s">
        <v>39</v>
      </c>
      <c r="B28" s="51" t="s">
        <v>34</v>
      </c>
      <c r="C28" s="39" t="s">
        <v>33</v>
      </c>
      <c r="D28" s="40" t="s">
        <v>35</v>
      </c>
      <c r="E28" s="43">
        <v>1</v>
      </c>
      <c r="F28" s="41">
        <v>30</v>
      </c>
      <c r="G28" s="44">
        <v>100</v>
      </c>
      <c r="H28" s="45">
        <f t="shared" si="3"/>
        <v>3000</v>
      </c>
      <c r="L28" s="37" t="s">
        <v>39</v>
      </c>
      <c r="M28" s="51" t="s">
        <v>34</v>
      </c>
      <c r="N28" s="39" t="s">
        <v>33</v>
      </c>
      <c r="O28" s="76" t="s">
        <v>18</v>
      </c>
      <c r="P28" s="43">
        <v>1</v>
      </c>
      <c r="Q28" s="41">
        <v>30</v>
      </c>
      <c r="R28" s="77">
        <v>0</v>
      </c>
      <c r="S28" s="75">
        <f>Q28*P28*R28</f>
        <v>0</v>
      </c>
    </row>
    <row r="29" spans="1:19" s="1" customFormat="1" ht="17" customHeight="1">
      <c r="A29" s="62" t="s">
        <v>20</v>
      </c>
      <c r="B29" s="63"/>
      <c r="C29" s="63"/>
      <c r="D29" s="63"/>
      <c r="E29" s="63"/>
      <c r="F29" s="63"/>
      <c r="G29" s="64"/>
      <c r="H29" s="46">
        <f>SUM(H27:H28)</f>
        <v>21750</v>
      </c>
      <c r="L29" s="79" t="s">
        <v>20</v>
      </c>
      <c r="M29" s="79"/>
      <c r="N29" s="79"/>
      <c r="O29" s="79"/>
      <c r="P29" s="79"/>
      <c r="Q29" s="79"/>
      <c r="R29" s="80"/>
      <c r="S29" s="81">
        <f>SUM(S26:S28)</f>
        <v>6000</v>
      </c>
    </row>
    <row r="30" spans="1:19" s="1" customFormat="1" ht="17" customHeight="1">
      <c r="A30" s="32" t="s">
        <v>37</v>
      </c>
      <c r="B30" s="33" t="s">
        <v>45</v>
      </c>
      <c r="C30" s="33"/>
      <c r="D30" s="33"/>
      <c r="E30" s="34"/>
      <c r="F30" s="35"/>
      <c r="G30" s="35"/>
      <c r="H30" s="36"/>
      <c r="L30" s="32" t="s">
        <v>37</v>
      </c>
      <c r="M30" s="33" t="s">
        <v>45</v>
      </c>
      <c r="N30" s="69"/>
      <c r="O30" s="68"/>
      <c r="P30" s="70"/>
      <c r="Q30" s="71"/>
      <c r="R30" s="72"/>
      <c r="S30" s="73"/>
    </row>
    <row r="31" spans="1:19" s="1" customFormat="1" ht="76">
      <c r="A31" s="37" t="s">
        <v>40</v>
      </c>
      <c r="B31" s="38" t="s">
        <v>31</v>
      </c>
      <c r="C31" s="39" t="s">
        <v>32</v>
      </c>
      <c r="D31" s="40" t="s">
        <v>18</v>
      </c>
      <c r="E31" s="40">
        <v>1</v>
      </c>
      <c r="F31" s="41">
        <v>30</v>
      </c>
      <c r="G31" s="41">
        <v>625</v>
      </c>
      <c r="H31" s="42">
        <f t="shared" ref="H31:H32" si="4">F31*E31*G31</f>
        <v>18750</v>
      </c>
      <c r="L31" s="37" t="s">
        <v>40</v>
      </c>
      <c r="M31" s="38" t="s">
        <v>31</v>
      </c>
      <c r="N31" s="39" t="s">
        <v>32</v>
      </c>
      <c r="O31" s="40" t="s">
        <v>18</v>
      </c>
      <c r="P31" s="40">
        <v>1</v>
      </c>
      <c r="Q31" s="41">
        <v>30</v>
      </c>
      <c r="R31" s="74">
        <v>200</v>
      </c>
      <c r="S31" s="75">
        <f>Q31*P31*R31</f>
        <v>6000</v>
      </c>
    </row>
    <row r="32" spans="1:19" s="1" customFormat="1" ht="38">
      <c r="A32" s="37" t="s">
        <v>41</v>
      </c>
      <c r="B32" s="51" t="s">
        <v>34</v>
      </c>
      <c r="C32" s="39" t="s">
        <v>33</v>
      </c>
      <c r="D32" s="40" t="s">
        <v>35</v>
      </c>
      <c r="E32" s="43">
        <v>1</v>
      </c>
      <c r="F32" s="41">
        <v>30</v>
      </c>
      <c r="G32" s="44">
        <v>100</v>
      </c>
      <c r="H32" s="45">
        <f t="shared" si="4"/>
        <v>3000</v>
      </c>
      <c r="L32" s="37" t="s">
        <v>41</v>
      </c>
      <c r="M32" s="51" t="s">
        <v>34</v>
      </c>
      <c r="N32" s="39" t="s">
        <v>33</v>
      </c>
      <c r="O32" s="76" t="s">
        <v>18</v>
      </c>
      <c r="P32" s="43">
        <v>1</v>
      </c>
      <c r="Q32" s="41">
        <v>30</v>
      </c>
      <c r="R32" s="77">
        <v>0</v>
      </c>
      <c r="S32" s="75">
        <f>Q32*P32*R32</f>
        <v>0</v>
      </c>
    </row>
    <row r="33" spans="1:19" s="1" customFormat="1">
      <c r="A33" s="62" t="s">
        <v>20</v>
      </c>
      <c r="B33" s="63"/>
      <c r="C33" s="63"/>
      <c r="D33" s="63"/>
      <c r="E33" s="63"/>
      <c r="F33" s="63"/>
      <c r="G33" s="64"/>
      <c r="H33" s="46">
        <f>SUM(H31:H32)</f>
        <v>21750</v>
      </c>
      <c r="L33" s="79" t="s">
        <v>20</v>
      </c>
      <c r="M33" s="79"/>
      <c r="N33" s="79"/>
      <c r="O33" s="79"/>
      <c r="P33" s="79"/>
      <c r="Q33" s="79"/>
      <c r="R33" s="80"/>
      <c r="S33" s="81">
        <f>SUM(S30:S32)</f>
        <v>6000</v>
      </c>
    </row>
    <row r="34" spans="1:19" s="1" customFormat="1">
      <c r="A34" s="55" t="s">
        <v>25</v>
      </c>
      <c r="B34" s="55"/>
      <c r="C34" s="55"/>
      <c r="D34" s="55"/>
      <c r="E34" s="55"/>
      <c r="F34" s="55"/>
      <c r="G34" s="55"/>
      <c r="H34" s="46">
        <f>H21+H17+H25+H29+H33</f>
        <v>108750</v>
      </c>
      <c r="L34" s="82" t="s">
        <v>48</v>
      </c>
      <c r="M34" s="83"/>
      <c r="N34" s="83"/>
      <c r="O34" s="83"/>
      <c r="P34" s="83"/>
      <c r="Q34" s="83"/>
      <c r="R34" s="84"/>
      <c r="S34" s="85">
        <f>S17+S21+S25+S29+S33</f>
        <v>30000</v>
      </c>
    </row>
    <row r="35" spans="1:19" s="1" customFormat="1">
      <c r="A35" s="47">
        <v>6</v>
      </c>
      <c r="B35" s="33" t="s">
        <v>26</v>
      </c>
      <c r="C35" s="52">
        <v>0.06</v>
      </c>
      <c r="D35" s="53"/>
      <c r="E35" s="53"/>
      <c r="F35" s="53"/>
      <c r="G35" s="54"/>
      <c r="H35" s="36"/>
      <c r="L35" s="86"/>
      <c r="M35" s="87"/>
      <c r="N35" s="87"/>
      <c r="O35" s="87"/>
      <c r="P35" s="87"/>
      <c r="Q35" s="87"/>
      <c r="R35" s="88" t="s">
        <v>49</v>
      </c>
      <c r="S35" s="85">
        <f>H39/1.06</f>
        <v>92452.830188679247</v>
      </c>
    </row>
    <row r="36" spans="1:19" s="1" customFormat="1">
      <c r="A36" s="55" t="s">
        <v>20</v>
      </c>
      <c r="B36" s="55"/>
      <c r="C36" s="55"/>
      <c r="D36" s="55"/>
      <c r="E36" s="55"/>
      <c r="F36" s="55"/>
      <c r="G36" s="55"/>
      <c r="H36" s="46">
        <f>H34*0.06</f>
        <v>6525</v>
      </c>
      <c r="L36" s="89" t="s">
        <v>50</v>
      </c>
      <c r="M36" s="89"/>
      <c r="N36" s="89"/>
      <c r="O36" s="89"/>
      <c r="P36" s="89"/>
      <c r="Q36" s="89"/>
      <c r="R36" s="89"/>
      <c r="S36" s="90">
        <f>S35-S34</f>
        <v>62452.830188679247</v>
      </c>
    </row>
    <row r="37" spans="1:19" s="3" customFormat="1">
      <c r="A37" s="56"/>
      <c r="B37" s="57"/>
      <c r="C37" s="57"/>
      <c r="D37" s="57"/>
      <c r="E37" s="57"/>
      <c r="F37" s="57"/>
      <c r="G37" s="58"/>
      <c r="H37" s="48"/>
      <c r="L37" s="91"/>
      <c r="M37" s="91"/>
      <c r="N37" s="91"/>
      <c r="O37" s="91"/>
      <c r="P37" s="91"/>
      <c r="Q37" s="91"/>
      <c r="R37" s="91"/>
      <c r="S37" s="91"/>
    </row>
    <row r="38" spans="1:19" s="1" customFormat="1">
      <c r="A38" s="59" t="s">
        <v>27</v>
      </c>
      <c r="B38" s="59"/>
      <c r="C38" s="59"/>
      <c r="D38" s="59"/>
      <c r="E38" s="59"/>
      <c r="F38" s="59"/>
      <c r="G38" s="59"/>
      <c r="H38" s="49">
        <f>H34+H36</f>
        <v>115275</v>
      </c>
      <c r="L38" s="92" t="s">
        <v>51</v>
      </c>
      <c r="M38" s="92"/>
      <c r="N38" s="92"/>
      <c r="O38" s="92"/>
      <c r="P38" s="92"/>
      <c r="Q38" s="92"/>
      <c r="R38" s="92"/>
      <c r="S38" s="93">
        <f>S36/S35</f>
        <v>0.67551020408163265</v>
      </c>
    </row>
    <row r="39" spans="1:19" s="4" customFormat="1" ht="23">
      <c r="A39" s="60" t="s">
        <v>28</v>
      </c>
      <c r="B39" s="60"/>
      <c r="C39" s="60"/>
      <c r="D39" s="60"/>
      <c r="E39" s="60"/>
      <c r="F39" s="60"/>
      <c r="G39" s="60"/>
      <c r="H39" s="50">
        <v>98000</v>
      </c>
      <c r="L39" s="92" t="s">
        <v>52</v>
      </c>
      <c r="M39" s="92"/>
      <c r="N39" s="92"/>
      <c r="O39" s="92"/>
      <c r="P39" s="92"/>
      <c r="Q39" s="92"/>
      <c r="R39" s="92"/>
      <c r="S39" s="93">
        <f>(H39-S34)/H39</f>
        <v>0.69387755102040816</v>
      </c>
    </row>
  </sheetData>
  <mergeCells count="23">
    <mergeCell ref="L34:R34"/>
    <mergeCell ref="L36:R36"/>
    <mergeCell ref="L37:S37"/>
    <mergeCell ref="L38:R38"/>
    <mergeCell ref="L39:R39"/>
    <mergeCell ref="L17:R17"/>
    <mergeCell ref="L21:R21"/>
    <mergeCell ref="L25:R25"/>
    <mergeCell ref="L29:R29"/>
    <mergeCell ref="L33:R33"/>
    <mergeCell ref="A2:C2"/>
    <mergeCell ref="A17:G17"/>
    <mergeCell ref="A21:G21"/>
    <mergeCell ref="A33:G33"/>
    <mergeCell ref="A34:G34"/>
    <mergeCell ref="E3:H11"/>
    <mergeCell ref="A25:G25"/>
    <mergeCell ref="A29:G29"/>
    <mergeCell ref="C35:G35"/>
    <mergeCell ref="A36:G36"/>
    <mergeCell ref="A37:G37"/>
    <mergeCell ref="A38:G38"/>
    <mergeCell ref="A39:G39"/>
  </mergeCells>
  <phoneticPr fontId="27" type="noConversion"/>
  <pageMargins left="0.7" right="0.7" top="0.75" bottom="0.75" header="0.3" footer="0.3"/>
  <pageSetup paperSize="9" orientation="landscape"/>
  <ignoredErrors>
    <ignoredError sqref="A5:A7 A14 A8:A10 A18 A22 A26 A30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User</cp:lastModifiedBy>
  <cp:lastPrinted>2021-10-25T02:19:00Z</cp:lastPrinted>
  <dcterms:created xsi:type="dcterms:W3CDTF">2014-02-12T08:04:00Z</dcterms:created>
  <dcterms:modified xsi:type="dcterms:W3CDTF">2024-11-05T08:26:23Z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86871BE7F95E4D9DB7F47896512D7382_13</vt:lpwstr>
  </property>
  <property fmtid="{D5CDD505-2E9C-101B-9397-08002B2CF9AE}" pid="10" name="KSOProductBuildVer">
    <vt:lpwstr>2052-12.1.0.18608</vt:lpwstr>
  </property>
</Properties>
</file>