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0925" windowHeight="9840" activeTab="3"/>
  </bookViews>
  <sheets>
    <sheet name="广州" sheetId="1" r:id="rId1"/>
    <sheet name="青岛" sheetId="2" r:id="rId2"/>
    <sheet name="重庆" sheetId="3" r:id="rId3"/>
    <sheet name="武汉" sheetId="4" r:id="rId4"/>
  </sheets>
  <calcPr calcId="152511"/>
</workbook>
</file>

<file path=xl/calcChain.xml><?xml version="1.0" encoding="utf-8"?>
<calcChain xmlns="http://schemas.openxmlformats.org/spreadsheetml/2006/main">
  <c r="E27" i="4" l="1"/>
  <c r="E28" i="4" s="1"/>
  <c r="E26" i="4"/>
  <c r="E23" i="4"/>
  <c r="E19" i="4"/>
  <c r="E8" i="4"/>
  <c r="E44" i="3"/>
  <c r="E43" i="3"/>
  <c r="E42" i="3"/>
  <c r="E39" i="3"/>
  <c r="E33" i="3"/>
  <c r="E46" i="3" s="1"/>
  <c r="E23" i="3"/>
  <c r="E47" i="3" s="1"/>
  <c r="M24" i="2"/>
  <c r="M23" i="2"/>
  <c r="M22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21" i="2" s="1"/>
  <c r="M31" i="1"/>
  <c r="M30" i="1"/>
  <c r="M29" i="1" s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8" i="1" s="1"/>
  <c r="M32" i="1" s="1"/>
  <c r="M34" i="1" s="1"/>
  <c r="M10" i="1"/>
  <c r="M9" i="1"/>
  <c r="M28" i="1" s="1"/>
  <c r="M33" i="1" l="1"/>
  <c r="M35" i="1"/>
  <c r="M7" i="2"/>
  <c r="M25" i="2" s="1"/>
  <c r="M27" i="2" s="1"/>
  <c r="E31" i="4"/>
  <c r="E32" i="4" s="1"/>
  <c r="E30" i="4"/>
  <c r="M28" i="2" l="1"/>
  <c r="M26" i="2"/>
</calcChain>
</file>

<file path=xl/sharedStrings.xml><?xml version="1.0" encoding="utf-8"?>
<sst xmlns="http://schemas.openxmlformats.org/spreadsheetml/2006/main" count="273" uniqueCount="145">
  <si>
    <t>肺癌早筛项目执行结算表-广州站</t>
  </si>
  <si>
    <t>Grade
级别</t>
  </si>
  <si>
    <t>SVP</t>
  </si>
  <si>
    <t>AD
客户总监</t>
  </si>
  <si>
    <t>SAM
高级客户经理</t>
  </si>
  <si>
    <t>AM                         客户经理</t>
  </si>
  <si>
    <t>SAE                               高级客户主任</t>
  </si>
  <si>
    <t>AE                       客户主任</t>
  </si>
  <si>
    <t>服务费</t>
  </si>
  <si>
    <t>费率</t>
  </si>
  <si>
    <t>#</t>
  </si>
  <si>
    <t>项目进度</t>
  </si>
  <si>
    <t>项目类别</t>
  </si>
  <si>
    <t>项目描述</t>
  </si>
  <si>
    <t>小时</t>
  </si>
  <si>
    <t>￥</t>
  </si>
  <si>
    <t>前期准备</t>
  </si>
  <si>
    <t>传播策划</t>
  </si>
  <si>
    <t>讨论、客户沟通及会议</t>
  </si>
  <si>
    <t>肺筛车年度活动推广构思及媒体组合及营销策划</t>
  </si>
  <si>
    <t>媒体资源
梳理</t>
  </si>
  <si>
    <t>媒体名单梳理（肺癌早筛8个省市媒体资源沟通梳理）</t>
  </si>
  <si>
    <t>执行媒体名单建议（不同媒体类型媒体推荐及梳理）</t>
  </si>
  <si>
    <t>媒体
资料包</t>
  </si>
  <si>
    <t>具体活动流程、背景资料梳理及活动相关信息资料的梳理和整理</t>
  </si>
  <si>
    <t>媒体资料撰写和修改（活动背景、肺筛车资料、嘉宾信息、关键信息、采访提纲）</t>
  </si>
  <si>
    <t>大众通稿撰写和修改</t>
  </si>
  <si>
    <t>媒体邀请函撰写（日程、路线、及具体事项等）</t>
  </si>
  <si>
    <t>嘉宾
资料包</t>
  </si>
  <si>
    <t>现场嘉宾资料搜集整理（包含个人简历及采访行程、媒体简介、关键信息）</t>
  </si>
  <si>
    <t>执行中</t>
  </si>
  <si>
    <t>邀约媒体
服务</t>
  </si>
  <si>
    <t>现场媒体邀请，协调、安排、跟进</t>
  </si>
  <si>
    <t>活动邀约媒体到场踩点、布局、规划和实地沟通工作</t>
  </si>
  <si>
    <t>活动现场媒体沟通、采访安排跟进</t>
  </si>
  <si>
    <t>vlog跟拍</t>
  </si>
  <si>
    <t>到场vlog方向策划、沟通、修改、调整等</t>
  </si>
  <si>
    <t>活动现场场地勘察、走位、构思及活动现场跟拍、沟通、取景</t>
  </si>
  <si>
    <t>传播跟进</t>
  </si>
  <si>
    <t>vlog剪辑</t>
  </si>
  <si>
    <t>广州活动后的剪辑确认、调整、完善工作(1分30'）</t>
  </si>
  <si>
    <t>媒体发布
跟进</t>
  </si>
  <si>
    <t>活动现场邀约媒体的发稿跟进、沟通和汇总</t>
  </si>
  <si>
    <t>非到场媒体的确认及发稿沟通等</t>
  </si>
  <si>
    <t>报告汇总</t>
  </si>
  <si>
    <t>单场汇总</t>
  </si>
  <si>
    <t>发稿Clipping总结和跟进（广州）</t>
  </si>
  <si>
    <t>整体汇总</t>
  </si>
  <si>
    <t>活动整体报告</t>
  </si>
  <si>
    <t>OOP</t>
  </si>
  <si>
    <t>第三方费用</t>
  </si>
  <si>
    <t>描述</t>
  </si>
  <si>
    <t>单价</t>
  </si>
  <si>
    <t>数量</t>
  </si>
  <si>
    <t>住宿</t>
  </si>
  <si>
    <t>Agency住宿（实报实销）</t>
  </si>
  <si>
    <t>2人住宿（广州）</t>
  </si>
  <si>
    <t>机票</t>
  </si>
  <si>
    <t>Agency差旅（机票）（实报实销）</t>
  </si>
  <si>
    <t>2人出行机票（往返）</t>
  </si>
  <si>
    <t>小计</t>
  </si>
  <si>
    <t>税金</t>
  </si>
  <si>
    <t>合计</t>
  </si>
  <si>
    <t>打包价</t>
  </si>
  <si>
    <t>肺癌早筛项目执行预算表-UBS PR 报价（青岛）</t>
  </si>
  <si>
    <t>媒体梳理
及沟通</t>
  </si>
  <si>
    <t>媒体资料撰写和修改及打印整理（13份份，活动背景、费筛车资料、嘉宾信息、关键信息、采访提纲）</t>
  </si>
  <si>
    <t>活动参考资料的撰写输出以及修改调整</t>
  </si>
  <si>
    <t>媒体接待</t>
  </si>
  <si>
    <t>辅助媒体接待及资料分发和沟通</t>
  </si>
  <si>
    <t>现场沟通协助媒体沟通采访及活动现场事务处理</t>
  </si>
  <si>
    <t>拍摄剪辑</t>
  </si>
  <si>
    <t>活动现场照片拍摄</t>
  </si>
  <si>
    <t>活动现场场地勘察、走位、构思等</t>
  </si>
  <si>
    <t>活动现场跟拍、沟通、取景</t>
  </si>
  <si>
    <t>活动后的剪辑确认、调整、完善工作(1个1分钟）</t>
  </si>
  <si>
    <t>场外发稿</t>
  </si>
  <si>
    <t>场外直发媒体的执行沟通进度跟进</t>
  </si>
  <si>
    <t>发稿Clipping总结和跟进</t>
  </si>
  <si>
    <t>1人住宿（住1晚）</t>
  </si>
  <si>
    <t>1人出行机票（青岛）（往返均价）</t>
  </si>
  <si>
    <t>序号</t>
  </si>
  <si>
    <t>类别</t>
  </si>
  <si>
    <t>媒体名单</t>
  </si>
  <si>
    <t>费用</t>
  </si>
  <si>
    <t>备注</t>
  </si>
  <si>
    <t>现场邀约媒体</t>
  </si>
  <si>
    <t>纸媒</t>
  </si>
  <si>
    <t>重庆晚报</t>
  </si>
  <si>
    <t>10月</t>
  </si>
  <si>
    <t>华龙网</t>
  </si>
  <si>
    <t>人民网</t>
  </si>
  <si>
    <t>重庆日报</t>
  </si>
  <si>
    <t>合川报社</t>
  </si>
  <si>
    <t>重庆商报</t>
  </si>
  <si>
    <t>网媒</t>
  </si>
  <si>
    <t>大渝网</t>
  </si>
  <si>
    <t>界面</t>
  </si>
  <si>
    <t>新浪网</t>
  </si>
  <si>
    <t>电视台</t>
  </si>
  <si>
    <t>合川电视台</t>
  </si>
  <si>
    <t>线上沟通首选媒体</t>
  </si>
  <si>
    <t>中国报道</t>
  </si>
  <si>
    <t>凤凰网</t>
  </si>
  <si>
    <t>健康报网</t>
  </si>
  <si>
    <t>健康一线</t>
  </si>
  <si>
    <t>大众健康网</t>
  </si>
  <si>
    <t>央广网</t>
  </si>
  <si>
    <t>求医网</t>
  </si>
  <si>
    <t>服务内容</t>
  </si>
  <si>
    <t>小计费用</t>
  </si>
  <si>
    <t>活动通稿撰写</t>
  </si>
  <si>
    <t>1（篇）</t>
  </si>
  <si>
    <t>媒体活动邀约+媒体夹准备</t>
  </si>
  <si>
    <t>8（家）</t>
  </si>
  <si>
    <t>客户总监服务费</t>
  </si>
  <si>
    <t>9（小时）</t>
  </si>
  <si>
    <t>高级客户经理服务费</t>
  </si>
  <si>
    <t>17（小时）</t>
  </si>
  <si>
    <t>客户经理服务费</t>
  </si>
  <si>
    <t>25（小时）</t>
  </si>
  <si>
    <t>媒体现场接待</t>
  </si>
  <si>
    <t>1（场）</t>
  </si>
  <si>
    <t>结案报告制作</t>
  </si>
  <si>
    <t>1（个）</t>
  </si>
  <si>
    <t>现场照片拍摄</t>
  </si>
  <si>
    <t>20~30</t>
  </si>
  <si>
    <t>现场视频拍摄</t>
  </si>
  <si>
    <t>剪辑时长3分钟</t>
  </si>
  <si>
    <t>视频剪辑</t>
  </si>
  <si>
    <t>剪辑时长4分钟</t>
  </si>
  <si>
    <t>住宿（1人）</t>
  </si>
  <si>
    <t>机票（1人）</t>
  </si>
  <si>
    <t>税</t>
  </si>
  <si>
    <t>共计</t>
  </si>
  <si>
    <t>楚天都市报</t>
  </si>
  <si>
    <t>长江日报</t>
  </si>
  <si>
    <t xml:space="preserve"> </t>
  </si>
  <si>
    <t>网易湖北</t>
  </si>
  <si>
    <t>凤凰网湖北</t>
  </si>
  <si>
    <t>采访提纲撰写</t>
  </si>
  <si>
    <t>5（家）</t>
  </si>
  <si>
    <t>3（小时）</t>
  </si>
  <si>
    <t>5（小时）</t>
  </si>
  <si>
    <t>10（小时）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</si>
</sst>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#,##0_);[Red]\(#,##0\)"/>
    <numFmt numFmtId="178" formatCode="&quot;￥&quot;#,##0_);[Red]\(&quot;￥&quot;#,##0\)"/>
    <numFmt numFmtId="182" formatCode="0_ "/>
    <numFmt numFmtId="183" formatCode="#,##0_ "/>
  </numFmts>
  <fonts count="34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微软雅黑"/>
      <family val="2"/>
      <charset val="134"/>
    </font>
    <font>
      <b/>
      <sz val="16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1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i/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i/>
      <sz val="11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u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8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1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i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i/>
      <sz val="11"/>
      <color rgb="FFFF0000"/>
      <name val="微软雅黑"/>
      <family val="2"/>
      <charset val="134"/>
    </font>
    <font>
      <b/>
      <i/>
      <sz val="8"/>
      <name val="微软雅黑"/>
      <family val="2"/>
      <charset val="134"/>
    </font>
    <font>
      <b/>
      <sz val="8"/>
      <name val="微软雅黑"/>
      <family val="2"/>
      <charset val="134"/>
    </font>
    <font>
      <sz val="8"/>
      <color indexed="8"/>
      <name val="微软雅黑"/>
      <family val="2"/>
      <charset val="134"/>
    </font>
    <font>
      <b/>
      <u/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999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32" fillId="0" borderId="0"/>
  </cellStyleXfs>
  <cellXfs count="13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2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177" fontId="4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center" vertical="center"/>
    </xf>
    <xf numFmtId="177" fontId="5" fillId="0" borderId="2" xfId="2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center"/>
    </xf>
    <xf numFmtId="0" fontId="2" fillId="0" borderId="0" xfId="2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center" vertical="center"/>
    </xf>
    <xf numFmtId="178" fontId="4" fillId="3" borderId="2" xfId="2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vertical="center" wrapText="1"/>
    </xf>
    <xf numFmtId="0" fontId="13" fillId="0" borderId="2" xfId="2" applyFont="1" applyFill="1" applyBorder="1" applyAlignment="1">
      <alignment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177" fontId="4" fillId="5" borderId="2" xfId="2" applyNumberFormat="1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177" fontId="5" fillId="5" borderId="2" xfId="2" applyNumberFormat="1" applyFont="1" applyFill="1" applyBorder="1" applyAlignment="1">
      <alignment horizontal="center" vertical="center"/>
    </xf>
    <xf numFmtId="177" fontId="4" fillId="4" borderId="2" xfId="2" applyNumberFormat="1" applyFont="1" applyFill="1" applyBorder="1" applyAlignment="1">
      <alignment horizontal="center" vertical="center"/>
    </xf>
    <xf numFmtId="9" fontId="5" fillId="0" borderId="2" xfId="2" applyNumberFormat="1" applyFont="1" applyFill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23" fillId="2" borderId="2" xfId="2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vertical="center" wrapText="1"/>
    </xf>
    <xf numFmtId="0" fontId="24" fillId="2" borderId="2" xfId="2" applyFont="1" applyFill="1" applyBorder="1" applyAlignment="1">
      <alignment horizontal="center" vertical="center" wrapText="1"/>
    </xf>
    <xf numFmtId="0" fontId="25" fillId="6" borderId="2" xfId="2" applyFont="1" applyFill="1" applyBorder="1" applyAlignment="1">
      <alignment horizontal="center" vertical="center"/>
    </xf>
    <xf numFmtId="0" fontId="25" fillId="6" borderId="2" xfId="2" applyFont="1" applyFill="1" applyBorder="1" applyAlignment="1">
      <alignment vertical="center" wrapText="1"/>
    </xf>
    <xf numFmtId="0" fontId="26" fillId="6" borderId="2" xfId="2" applyFont="1" applyFill="1" applyBorder="1" applyAlignment="1">
      <alignment horizontal="center" vertical="center"/>
    </xf>
    <xf numFmtId="178" fontId="26" fillId="6" borderId="2" xfId="2" applyNumberFormat="1" applyFont="1" applyFill="1" applyBorder="1" applyAlignment="1">
      <alignment horizontal="center" vertical="center"/>
    </xf>
    <xf numFmtId="0" fontId="12" fillId="6" borderId="2" xfId="2" applyFont="1" applyFill="1" applyBorder="1" applyAlignment="1">
      <alignment horizontal="center" vertical="center"/>
    </xf>
    <xf numFmtId="0" fontId="12" fillId="6" borderId="2" xfId="2" applyFont="1" applyFill="1" applyBorder="1" applyAlignment="1">
      <alignment horizontal="center" vertical="center" wrapText="1"/>
    </xf>
    <xf numFmtId="0" fontId="27" fillId="6" borderId="2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center" vertical="center"/>
    </xf>
    <xf numFmtId="0" fontId="12" fillId="0" borderId="2" xfId="2" applyFont="1" applyFill="1" applyBorder="1" applyAlignment="1">
      <alignment vertical="center" wrapText="1"/>
    </xf>
    <xf numFmtId="0" fontId="20" fillId="0" borderId="2" xfId="2" applyFont="1" applyBorder="1" applyAlignment="1">
      <alignment horizontal="center" vertical="center"/>
    </xf>
    <xf numFmtId="0" fontId="20" fillId="0" borderId="2" xfId="2" applyFont="1" applyFill="1" applyBorder="1" applyAlignment="1">
      <alignment vertical="center"/>
    </xf>
    <xf numFmtId="0" fontId="20" fillId="0" borderId="2" xfId="2" applyFont="1" applyFill="1" applyBorder="1" applyAlignment="1">
      <alignment horizontal="center" vertical="center"/>
    </xf>
    <xf numFmtId="0" fontId="20" fillId="7" borderId="1" xfId="2" applyFont="1" applyFill="1" applyBorder="1" applyAlignment="1">
      <alignment horizontal="center" vertical="center"/>
    </xf>
    <xf numFmtId="0" fontId="20" fillId="0" borderId="2" xfId="2" applyFont="1" applyBorder="1" applyAlignment="1">
      <alignment vertical="center"/>
    </xf>
    <xf numFmtId="0" fontId="20" fillId="0" borderId="2" xfId="2" applyFont="1" applyFill="1" applyBorder="1" applyAlignment="1">
      <alignment horizontal="left" vertical="center"/>
    </xf>
    <xf numFmtId="0" fontId="24" fillId="2" borderId="2" xfId="2" applyFont="1" applyFill="1" applyBorder="1" applyAlignment="1">
      <alignment horizontal="center" vertical="center"/>
    </xf>
    <xf numFmtId="0" fontId="31" fillId="6" borderId="2" xfId="2" applyFont="1" applyFill="1" applyBorder="1" applyAlignment="1">
      <alignment horizontal="center" vertical="center"/>
    </xf>
    <xf numFmtId="177" fontId="26" fillId="9" borderId="2" xfId="2" applyNumberFormat="1" applyFont="1" applyFill="1" applyBorder="1" applyAlignment="1">
      <alignment horizontal="center" vertical="center"/>
    </xf>
    <xf numFmtId="177" fontId="20" fillId="9" borderId="2" xfId="2" applyNumberFormat="1" applyFont="1" applyFill="1" applyBorder="1" applyAlignment="1">
      <alignment horizontal="center" vertical="center"/>
    </xf>
    <xf numFmtId="177" fontId="29" fillId="9" borderId="2" xfId="2" applyNumberFormat="1" applyFont="1" applyFill="1" applyBorder="1" applyAlignment="1">
      <alignment horizontal="center" vertical="center"/>
    </xf>
    <xf numFmtId="177" fontId="29" fillId="8" borderId="2" xfId="2" applyNumberFormat="1" applyFont="1" applyFill="1" applyBorder="1" applyAlignment="1">
      <alignment horizontal="center" vertical="center"/>
    </xf>
    <xf numFmtId="9" fontId="15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176" fontId="22" fillId="0" borderId="2" xfId="2" applyNumberFormat="1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/>
    </xf>
    <xf numFmtId="0" fontId="28" fillId="6" borderId="2" xfId="2" applyFont="1" applyFill="1" applyBorder="1" applyAlignment="1">
      <alignment horizontal="center" vertical="center"/>
    </xf>
    <xf numFmtId="0" fontId="29" fillId="6" borderId="2" xfId="2" applyFont="1" applyFill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3" fontId="20" fillId="0" borderId="2" xfId="2" applyNumberFormat="1" applyFont="1" applyBorder="1" applyAlignment="1">
      <alignment horizontal="center" vertical="center"/>
    </xf>
    <xf numFmtId="0" fontId="29" fillId="8" borderId="2" xfId="2" applyFont="1" applyFill="1" applyBorder="1" applyAlignment="1">
      <alignment horizontal="right" vertical="center" wrapText="1"/>
    </xf>
    <xf numFmtId="0" fontId="22" fillId="0" borderId="5" xfId="2" applyFont="1" applyBorder="1" applyAlignment="1">
      <alignment horizontal="right" vertical="center"/>
    </xf>
    <xf numFmtId="0" fontId="22" fillId="0" borderId="7" xfId="2" applyFont="1" applyBorder="1" applyAlignment="1">
      <alignment horizontal="right" vertical="center"/>
    </xf>
    <xf numFmtId="0" fontId="22" fillId="0" borderId="6" xfId="2" applyFont="1" applyBorder="1" applyAlignment="1">
      <alignment horizontal="right" vertical="center"/>
    </xf>
    <xf numFmtId="0" fontId="20" fillId="7" borderId="2" xfId="2" applyFont="1" applyFill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176" fontId="8" fillId="0" borderId="2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right" vertical="center" wrapText="1"/>
    </xf>
    <xf numFmtId="0" fontId="15" fillId="0" borderId="5" xfId="2" applyFont="1" applyFill="1" applyBorder="1" applyAlignment="1">
      <alignment horizontal="right" vertical="center"/>
    </xf>
    <xf numFmtId="0" fontId="15" fillId="0" borderId="7" xfId="2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82" fontId="3" fillId="0" borderId="2" xfId="0" applyNumberFormat="1" applyFont="1" applyFill="1" applyBorder="1" applyAlignment="1">
      <alignment horizontal="center"/>
    </xf>
    <xf numFmtId="183" fontId="18" fillId="0" borderId="2" xfId="1" applyNumberFormat="1" applyFont="1" applyBorder="1" applyAlignment="1">
      <alignment horizontal="center" vertical="center"/>
    </xf>
    <xf numFmtId="41" fontId="18" fillId="0" borderId="2" xfId="1" applyNumberFormat="1" applyFont="1" applyBorder="1" applyAlignment="1">
      <alignment horizontal="center" vertical="center"/>
    </xf>
  </cellXfs>
  <cellStyles count="3">
    <cellStyle name="常规" xfId="0" builtinId="0"/>
    <cellStyle name="常规 2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5"/>
  <sheetViews>
    <sheetView workbookViewId="0">
      <selection activeCell="P34" sqref="P34"/>
    </sheetView>
  </sheetViews>
  <sheetFormatPr defaultColWidth="9" defaultRowHeight="17.25"/>
  <cols>
    <col min="1" max="1" width="3.75" style="46" customWidth="1"/>
    <col min="2" max="2" width="3.375" style="48" customWidth="1"/>
    <col min="3" max="4" width="9.75" style="48" customWidth="1"/>
    <col min="5" max="5" width="48.125" style="49" customWidth="1"/>
    <col min="6" max="6" width="10.125" style="50" customWidth="1"/>
    <col min="7" max="7" width="9.875" style="50" customWidth="1"/>
    <col min="8" max="8" width="9" style="51" customWidth="1"/>
    <col min="9" max="9" width="8.625" style="51" customWidth="1"/>
    <col min="10" max="10" width="8.75" style="51" customWidth="1"/>
    <col min="11" max="11" width="9.875" style="51" customWidth="1"/>
    <col min="12" max="12" width="10.625" style="51" customWidth="1"/>
    <col min="13" max="13" width="12.375" style="52" customWidth="1"/>
    <col min="14" max="14" width="6.75" style="46" customWidth="1"/>
    <col min="15" max="15" width="9" style="46"/>
    <col min="16" max="16" width="10" style="46" customWidth="1"/>
    <col min="17" max="16384" width="9" style="46"/>
  </cols>
  <sheetData>
    <row r="2" spans="2:13" ht="37.5" customHeight="1">
      <c r="B2" s="78" t="s">
        <v>0</v>
      </c>
      <c r="C2" s="78"/>
      <c r="D2" s="78"/>
      <c r="E2" s="79"/>
      <c r="F2" s="79"/>
      <c r="G2" s="79"/>
      <c r="H2" s="79"/>
      <c r="I2" s="79"/>
      <c r="J2" s="79"/>
      <c r="K2" s="79"/>
      <c r="L2" s="79"/>
      <c r="M2" s="79"/>
    </row>
    <row r="3" spans="2:13">
      <c r="B3" s="80">
        <v>44043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2:13" ht="49.5">
      <c r="B4" s="53"/>
      <c r="C4" s="53"/>
      <c r="D4" s="53"/>
      <c r="E4" s="54"/>
      <c r="F4" s="55" t="s">
        <v>1</v>
      </c>
      <c r="G4" s="55" t="s">
        <v>2</v>
      </c>
      <c r="H4" s="55" t="s">
        <v>3</v>
      </c>
      <c r="I4" s="55" t="s">
        <v>4</v>
      </c>
      <c r="J4" s="55" t="s">
        <v>5</v>
      </c>
      <c r="K4" s="55" t="s">
        <v>6</v>
      </c>
      <c r="L4" s="55" t="s">
        <v>7</v>
      </c>
      <c r="M4" s="71" t="s">
        <v>8</v>
      </c>
    </row>
    <row r="5" spans="2:13">
      <c r="B5" s="56"/>
      <c r="C5" s="56"/>
      <c r="D5" s="56"/>
      <c r="E5" s="57"/>
      <c r="F5" s="58" t="s">
        <v>9</v>
      </c>
      <c r="G5" s="59"/>
      <c r="H5" s="59"/>
      <c r="I5" s="59"/>
      <c r="J5" s="59"/>
      <c r="K5" s="59"/>
      <c r="L5" s="59"/>
      <c r="M5" s="58"/>
    </row>
    <row r="6" spans="2:13">
      <c r="B6" s="60" t="s">
        <v>10</v>
      </c>
      <c r="C6" s="60" t="s">
        <v>11</v>
      </c>
      <c r="D6" s="60" t="s">
        <v>12</v>
      </c>
      <c r="E6" s="61" t="s">
        <v>13</v>
      </c>
      <c r="F6" s="58"/>
      <c r="G6" s="58" t="s">
        <v>14</v>
      </c>
      <c r="H6" s="58" t="s">
        <v>14</v>
      </c>
      <c r="I6" s="58" t="s">
        <v>14</v>
      </c>
      <c r="J6" s="58" t="s">
        <v>14</v>
      </c>
      <c r="K6" s="58" t="s">
        <v>14</v>
      </c>
      <c r="L6" s="58" t="s">
        <v>14</v>
      </c>
      <c r="M6" s="58" t="s">
        <v>15</v>
      </c>
    </row>
    <row r="7" spans="2:13">
      <c r="B7" s="60"/>
      <c r="C7" s="60"/>
      <c r="D7" s="60"/>
      <c r="E7" s="62"/>
      <c r="F7" s="58"/>
      <c r="G7" s="58"/>
      <c r="H7" s="58">
        <v>980</v>
      </c>
      <c r="I7" s="58">
        <v>650</v>
      </c>
      <c r="J7" s="58">
        <v>600</v>
      </c>
      <c r="K7" s="58">
        <v>400</v>
      </c>
      <c r="L7" s="58">
        <v>300</v>
      </c>
      <c r="M7" s="72"/>
    </row>
    <row r="8" spans="2:13">
      <c r="B8" s="63"/>
      <c r="C8" s="63"/>
      <c r="D8" s="63"/>
      <c r="E8" s="64" t="s">
        <v>8</v>
      </c>
      <c r="F8" s="63"/>
      <c r="G8" s="63"/>
      <c r="H8" s="63"/>
      <c r="I8" s="63"/>
      <c r="J8" s="63"/>
      <c r="K8" s="63"/>
      <c r="L8" s="63"/>
      <c r="M8" s="73">
        <f>SUM(M9:M28)</f>
        <v>105816.62</v>
      </c>
    </row>
    <row r="9" spans="2:13" s="47" customFormat="1" ht="13.5">
      <c r="B9" s="65">
        <v>1</v>
      </c>
      <c r="C9" s="81" t="s">
        <v>16</v>
      </c>
      <c r="D9" s="81" t="s">
        <v>17</v>
      </c>
      <c r="E9" s="66" t="s">
        <v>18</v>
      </c>
      <c r="F9" s="65"/>
      <c r="G9" s="65"/>
      <c r="H9" s="65">
        <v>1</v>
      </c>
      <c r="I9" s="65">
        <v>2</v>
      </c>
      <c r="J9" s="65">
        <v>3</v>
      </c>
      <c r="K9" s="65">
        <v>3</v>
      </c>
      <c r="L9" s="65">
        <v>3</v>
      </c>
      <c r="M9" s="74">
        <f>(H9*H7+I9*I7+J9*J7+K9*K7+L9*L7)</f>
        <v>6180</v>
      </c>
    </row>
    <row r="10" spans="2:13" s="47" customFormat="1" ht="13.5">
      <c r="B10" s="65">
        <v>2</v>
      </c>
      <c r="C10" s="81"/>
      <c r="D10" s="81"/>
      <c r="E10" s="66" t="s">
        <v>19</v>
      </c>
      <c r="F10" s="65"/>
      <c r="G10" s="65"/>
      <c r="H10" s="65">
        <v>1</v>
      </c>
      <c r="I10" s="65">
        <v>2</v>
      </c>
      <c r="J10" s="65">
        <v>2</v>
      </c>
      <c r="K10" s="65">
        <v>2</v>
      </c>
      <c r="L10" s="65">
        <v>2</v>
      </c>
      <c r="M10" s="74">
        <f>(H10*H7+I10*I7+J10*J7+K10*K7+L10*L7)</f>
        <v>4880</v>
      </c>
    </row>
    <row r="11" spans="2:13" s="47" customFormat="1" ht="13.5">
      <c r="B11" s="65">
        <v>3</v>
      </c>
      <c r="C11" s="81"/>
      <c r="D11" s="81" t="s">
        <v>20</v>
      </c>
      <c r="E11" s="66" t="s">
        <v>21</v>
      </c>
      <c r="F11" s="65"/>
      <c r="G11" s="65"/>
      <c r="H11" s="65">
        <v>2</v>
      </c>
      <c r="I11" s="65">
        <v>2</v>
      </c>
      <c r="J11" s="65">
        <v>2</v>
      </c>
      <c r="K11" s="65">
        <v>3</v>
      </c>
      <c r="L11" s="65"/>
      <c r="M11" s="74">
        <f>(H11*H7+I11*I7+J11*J7+K11*K7+L11*L7)</f>
        <v>5660</v>
      </c>
    </row>
    <row r="12" spans="2:13" s="47" customFormat="1" ht="13.5">
      <c r="B12" s="65">
        <v>4</v>
      </c>
      <c r="C12" s="81"/>
      <c r="D12" s="81"/>
      <c r="E12" s="66" t="s">
        <v>22</v>
      </c>
      <c r="F12" s="65"/>
      <c r="G12" s="65"/>
      <c r="H12" s="65">
        <v>2</v>
      </c>
      <c r="I12" s="65">
        <v>2</v>
      </c>
      <c r="J12" s="65">
        <v>2</v>
      </c>
      <c r="K12" s="65">
        <v>4</v>
      </c>
      <c r="L12" s="65"/>
      <c r="M12" s="74">
        <f>(H12*H7+I12*I7+J12*J7+K12*K7+L12*L7)</f>
        <v>6060</v>
      </c>
    </row>
    <row r="13" spans="2:13" s="47" customFormat="1" ht="13.5">
      <c r="B13" s="65">
        <v>5</v>
      </c>
      <c r="C13" s="81"/>
      <c r="D13" s="81" t="s">
        <v>23</v>
      </c>
      <c r="E13" s="66" t="s">
        <v>24</v>
      </c>
      <c r="F13" s="65"/>
      <c r="G13" s="65"/>
      <c r="H13" s="65"/>
      <c r="I13" s="65">
        <v>1</v>
      </c>
      <c r="J13" s="65">
        <v>3</v>
      </c>
      <c r="K13" s="65">
        <v>4</v>
      </c>
      <c r="L13" s="65">
        <v>5</v>
      </c>
      <c r="M13" s="74">
        <f>(H13*H7+I13*I7+J13*J7+K13*K7+L13*L7)</f>
        <v>5550</v>
      </c>
    </row>
    <row r="14" spans="2:13" s="47" customFormat="1" ht="15.6" customHeight="1">
      <c r="B14" s="65">
        <v>6</v>
      </c>
      <c r="C14" s="81"/>
      <c r="D14" s="81"/>
      <c r="E14" s="66" t="s">
        <v>25</v>
      </c>
      <c r="F14" s="67"/>
      <c r="G14" s="67"/>
      <c r="H14" s="67"/>
      <c r="I14" s="67">
        <v>1</v>
      </c>
      <c r="J14" s="67">
        <v>2</v>
      </c>
      <c r="K14" s="67">
        <v>3</v>
      </c>
      <c r="L14" s="67">
        <v>5</v>
      </c>
      <c r="M14" s="74">
        <f>(H14*H7+I14*I7+J14*J7+K14*K7+L14*L7)</f>
        <v>4550</v>
      </c>
    </row>
    <row r="15" spans="2:13" s="47" customFormat="1" ht="13.5">
      <c r="B15" s="65">
        <v>7</v>
      </c>
      <c r="C15" s="81"/>
      <c r="D15" s="81"/>
      <c r="E15" s="66" t="s">
        <v>26</v>
      </c>
      <c r="F15" s="65"/>
      <c r="G15" s="65"/>
      <c r="H15" s="65"/>
      <c r="I15" s="65">
        <v>2</v>
      </c>
      <c r="J15" s="65">
        <v>2</v>
      </c>
      <c r="K15" s="65">
        <v>3</v>
      </c>
      <c r="L15" s="65">
        <v>3</v>
      </c>
      <c r="M15" s="74">
        <f>(H15*H7+I15*I7+J15*J7+K15*K7+L15*L7)</f>
        <v>4600</v>
      </c>
    </row>
    <row r="16" spans="2:13" s="47" customFormat="1" ht="13.5">
      <c r="B16" s="65">
        <v>9</v>
      </c>
      <c r="C16" s="81"/>
      <c r="D16" s="81"/>
      <c r="E16" s="66" t="s">
        <v>27</v>
      </c>
      <c r="F16" s="65"/>
      <c r="G16" s="65"/>
      <c r="H16" s="65"/>
      <c r="I16" s="65">
        <v>4</v>
      </c>
      <c r="J16" s="65">
        <v>4</v>
      </c>
      <c r="K16" s="65">
        <v>3</v>
      </c>
      <c r="L16" s="65"/>
      <c r="M16" s="74">
        <f>(H16*H7+I16*I7+J16*J7+K16*K7+L16*L7)</f>
        <v>6200</v>
      </c>
    </row>
    <row r="17" spans="2:13" s="47" customFormat="1" ht="17.100000000000001" customHeight="1">
      <c r="B17" s="65">
        <v>10</v>
      </c>
      <c r="C17" s="81"/>
      <c r="D17" s="65" t="s">
        <v>28</v>
      </c>
      <c r="E17" s="66" t="s">
        <v>29</v>
      </c>
      <c r="F17" s="65"/>
      <c r="G17" s="65"/>
      <c r="H17" s="65"/>
      <c r="I17" s="65">
        <v>1</v>
      </c>
      <c r="J17" s="65">
        <v>2</v>
      </c>
      <c r="K17" s="65">
        <v>3</v>
      </c>
      <c r="L17" s="65">
        <v>5</v>
      </c>
      <c r="M17" s="74">
        <f>(H17*H7+I17*I7+J17*J7+K17*K7+L17*L7)</f>
        <v>4550</v>
      </c>
    </row>
    <row r="18" spans="2:13" s="47" customFormat="1" ht="13.5">
      <c r="B18" s="65">
        <v>13</v>
      </c>
      <c r="C18" s="81" t="s">
        <v>30</v>
      </c>
      <c r="D18" s="92" t="s">
        <v>31</v>
      </c>
      <c r="E18" s="66" t="s">
        <v>32</v>
      </c>
      <c r="F18" s="65"/>
      <c r="G18" s="65"/>
      <c r="H18" s="65">
        <v>2</v>
      </c>
      <c r="I18" s="65">
        <v>2</v>
      </c>
      <c r="J18" s="65">
        <v>5</v>
      </c>
      <c r="K18" s="65">
        <v>5</v>
      </c>
      <c r="L18" s="65">
        <v>5</v>
      </c>
      <c r="M18" s="74">
        <f>(H18*H7+I18*I7+J18*J7+K18*K7+L18*L7)</f>
        <v>9760</v>
      </c>
    </row>
    <row r="19" spans="2:13" s="47" customFormat="1" ht="13.5">
      <c r="B19" s="65">
        <v>14</v>
      </c>
      <c r="C19" s="81"/>
      <c r="D19" s="92"/>
      <c r="E19" s="66" t="s">
        <v>33</v>
      </c>
      <c r="F19" s="65"/>
      <c r="G19" s="65"/>
      <c r="H19" s="65">
        <v>2</v>
      </c>
      <c r="I19" s="65">
        <v>3</v>
      </c>
      <c r="J19" s="65">
        <v>3</v>
      </c>
      <c r="K19" s="65">
        <v>4</v>
      </c>
      <c r="L19" s="65">
        <v>4</v>
      </c>
      <c r="M19" s="74">
        <f>(H19*H7+I19*I7+J19*J7+K19*K7+L19*L7)</f>
        <v>8510</v>
      </c>
    </row>
    <row r="20" spans="2:13" s="47" customFormat="1" ht="13.5">
      <c r="B20" s="65">
        <v>15</v>
      </c>
      <c r="C20" s="81"/>
      <c r="D20" s="92"/>
      <c r="E20" s="66" t="s">
        <v>34</v>
      </c>
      <c r="F20" s="65"/>
      <c r="G20" s="65"/>
      <c r="H20" s="65">
        <v>1</v>
      </c>
      <c r="I20" s="65">
        <v>4</v>
      </c>
      <c r="J20" s="65"/>
      <c r="K20" s="65">
        <v>4</v>
      </c>
      <c r="L20" s="65"/>
      <c r="M20" s="74">
        <f>(H20*H7+I20*I7+J20*J7+K20*K7+L20*L7)</f>
        <v>5180</v>
      </c>
    </row>
    <row r="21" spans="2:13" s="47" customFormat="1" ht="13.5">
      <c r="B21" s="65">
        <v>16</v>
      </c>
      <c r="C21" s="81"/>
      <c r="D21" s="92" t="s">
        <v>35</v>
      </c>
      <c r="E21" s="66" t="s">
        <v>36</v>
      </c>
      <c r="F21" s="67"/>
      <c r="G21" s="67"/>
      <c r="H21" s="67">
        <v>1</v>
      </c>
      <c r="I21" s="67">
        <v>1</v>
      </c>
      <c r="J21" s="67">
        <v>1</v>
      </c>
      <c r="K21" s="67">
        <v>1</v>
      </c>
      <c r="L21" s="67">
        <v>1</v>
      </c>
      <c r="M21" s="74">
        <f>(H21*H7+I21*I7+J21*J7+K21*K7+L21*L7)</f>
        <v>2930</v>
      </c>
    </row>
    <row r="22" spans="2:13" s="47" customFormat="1" ht="13.5">
      <c r="B22" s="65">
        <v>17</v>
      </c>
      <c r="C22" s="81"/>
      <c r="D22" s="92"/>
      <c r="E22" s="66" t="s">
        <v>37</v>
      </c>
      <c r="F22" s="67"/>
      <c r="G22" s="67"/>
      <c r="H22" s="67">
        <v>1</v>
      </c>
      <c r="I22" s="67">
        <v>2</v>
      </c>
      <c r="J22" s="67">
        <v>2</v>
      </c>
      <c r="K22" s="67">
        <v>3</v>
      </c>
      <c r="L22" s="67">
        <v>4</v>
      </c>
      <c r="M22" s="74">
        <f>(H22*H7+I22*I7+J22*J7+K22*K7+L22*L7)</f>
        <v>5880</v>
      </c>
    </row>
    <row r="23" spans="2:13" s="47" customFormat="1" ht="13.5">
      <c r="B23" s="65">
        <v>19</v>
      </c>
      <c r="C23" s="81" t="s">
        <v>38</v>
      </c>
      <c r="D23" s="68" t="s">
        <v>39</v>
      </c>
      <c r="E23" s="66" t="s">
        <v>40</v>
      </c>
      <c r="F23" s="65"/>
      <c r="G23" s="65"/>
      <c r="H23" s="65">
        <v>1</v>
      </c>
      <c r="I23" s="65">
        <v>2</v>
      </c>
      <c r="J23" s="65">
        <v>1</v>
      </c>
      <c r="K23" s="65">
        <v>3</v>
      </c>
      <c r="L23" s="65">
        <v>3</v>
      </c>
      <c r="M23" s="74">
        <f>(H23*H7+I23*I7+J23*7+K23*K7+L23*L7)</f>
        <v>4387</v>
      </c>
    </row>
    <row r="24" spans="2:13" s="47" customFormat="1" ht="13.5">
      <c r="B24" s="65">
        <v>21</v>
      </c>
      <c r="C24" s="81"/>
      <c r="D24" s="93" t="s">
        <v>41</v>
      </c>
      <c r="E24" s="66" t="s">
        <v>42</v>
      </c>
      <c r="F24" s="69"/>
      <c r="G24" s="69"/>
      <c r="H24" s="65"/>
      <c r="I24" s="65">
        <v>4</v>
      </c>
      <c r="J24" s="65">
        <v>4</v>
      </c>
      <c r="K24" s="65">
        <v>3</v>
      </c>
      <c r="L24" s="65">
        <v>4</v>
      </c>
      <c r="M24" s="74">
        <f>(H24*H7+I24*I7+J24*J7+K24*K7+L24*L7)</f>
        <v>7400</v>
      </c>
    </row>
    <row r="25" spans="2:13" s="47" customFormat="1" ht="13.5">
      <c r="B25" s="65">
        <v>22</v>
      </c>
      <c r="C25" s="81"/>
      <c r="D25" s="94"/>
      <c r="E25" s="66" t="s">
        <v>43</v>
      </c>
      <c r="F25" s="65"/>
      <c r="G25" s="65"/>
      <c r="H25" s="65"/>
      <c r="I25" s="65">
        <v>3</v>
      </c>
      <c r="J25" s="65">
        <v>2</v>
      </c>
      <c r="K25" s="65">
        <v>3</v>
      </c>
      <c r="L25" s="65">
        <v>4</v>
      </c>
      <c r="M25" s="74">
        <f>(H25*H7+I25*I7+J25*J7+K25*K7+L25*L7)</f>
        <v>5550</v>
      </c>
    </row>
    <row r="26" spans="2:13" s="47" customFormat="1" ht="13.5">
      <c r="B26" s="65">
        <v>23</v>
      </c>
      <c r="C26" s="81" t="s">
        <v>44</v>
      </c>
      <c r="D26" s="65" t="s">
        <v>45</v>
      </c>
      <c r="E26" s="66" t="s">
        <v>46</v>
      </c>
      <c r="F26" s="65"/>
      <c r="G26" s="65"/>
      <c r="H26" s="65"/>
      <c r="I26" s="65"/>
      <c r="J26" s="65"/>
      <c r="K26" s="65"/>
      <c r="L26" s="65">
        <v>4</v>
      </c>
      <c r="M26" s="74">
        <f>(H26*H7+I26*I7+J26*J7+K26*K7+L26*L7)</f>
        <v>1200</v>
      </c>
    </row>
    <row r="27" spans="2:13" s="47" customFormat="1" ht="13.5">
      <c r="B27" s="65">
        <v>24</v>
      </c>
      <c r="C27" s="81"/>
      <c r="D27" s="65" t="s">
        <v>47</v>
      </c>
      <c r="E27" s="66" t="s">
        <v>48</v>
      </c>
      <c r="F27" s="65"/>
      <c r="G27" s="65"/>
      <c r="H27" s="65"/>
      <c r="I27" s="65"/>
      <c r="J27" s="65"/>
      <c r="K27" s="65">
        <v>2</v>
      </c>
      <c r="L27" s="65"/>
      <c r="M27" s="74">
        <f>(H27*H7+I27*I7+J27*J7+K27*K7+L27*L7)</f>
        <v>800</v>
      </c>
    </row>
    <row r="28" spans="2:13" s="47" customFormat="1" ht="13.5">
      <c r="B28" s="65">
        <v>25</v>
      </c>
      <c r="C28" s="65"/>
      <c r="D28" s="65"/>
      <c r="E28" s="69" t="s">
        <v>49</v>
      </c>
      <c r="F28" s="81"/>
      <c r="G28" s="81"/>
      <c r="H28" s="81"/>
      <c r="I28" s="81"/>
      <c r="J28" s="81"/>
      <c r="K28" s="81"/>
      <c r="L28" s="81"/>
      <c r="M28" s="74">
        <f>SUM(M9:M27)*0.06</f>
        <v>5989.62</v>
      </c>
    </row>
    <row r="29" spans="2:13" s="47" customFormat="1" ht="13.5">
      <c r="B29" s="65"/>
      <c r="C29" s="82" t="s">
        <v>50</v>
      </c>
      <c r="D29" s="82"/>
      <c r="E29" s="82"/>
      <c r="F29" s="83" t="s">
        <v>51</v>
      </c>
      <c r="G29" s="83"/>
      <c r="H29" s="83"/>
      <c r="I29" s="83" t="s">
        <v>52</v>
      </c>
      <c r="J29" s="83"/>
      <c r="K29" s="83" t="s">
        <v>53</v>
      </c>
      <c r="L29" s="83"/>
      <c r="M29" s="75">
        <f>SUM(M30:M31)</f>
        <v>4980</v>
      </c>
    </row>
    <row r="30" spans="2:13" s="47" customFormat="1" ht="19.5" customHeight="1">
      <c r="B30" s="65">
        <v>1</v>
      </c>
      <c r="C30" s="84" t="s">
        <v>54</v>
      </c>
      <c r="D30" s="85"/>
      <c r="E30" s="70" t="s">
        <v>55</v>
      </c>
      <c r="F30" s="86" t="s">
        <v>56</v>
      </c>
      <c r="G30" s="86"/>
      <c r="H30" s="86"/>
      <c r="I30" s="87">
        <v>280</v>
      </c>
      <c r="J30" s="81"/>
      <c r="K30" s="81">
        <v>1</v>
      </c>
      <c r="L30" s="81"/>
      <c r="M30" s="74">
        <f>(I30*K30)</f>
        <v>280</v>
      </c>
    </row>
    <row r="31" spans="2:13" s="47" customFormat="1" ht="17.45" customHeight="1">
      <c r="B31" s="65">
        <v>3</v>
      </c>
      <c r="C31" s="84" t="s">
        <v>57</v>
      </c>
      <c r="D31" s="85"/>
      <c r="E31" s="70" t="s">
        <v>58</v>
      </c>
      <c r="F31" s="86" t="s">
        <v>59</v>
      </c>
      <c r="G31" s="86"/>
      <c r="H31" s="86"/>
      <c r="I31" s="87">
        <v>2350</v>
      </c>
      <c r="J31" s="81"/>
      <c r="K31" s="81">
        <v>2</v>
      </c>
      <c r="L31" s="81"/>
      <c r="M31" s="74">
        <f>I31*K31</f>
        <v>4700</v>
      </c>
    </row>
    <row r="32" spans="2:13" s="47" customFormat="1" ht="13.5">
      <c r="B32" s="88" t="s">
        <v>60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76">
        <f>M8+M29</f>
        <v>110796.62</v>
      </c>
    </row>
    <row r="33" spans="2:13" s="47" customFormat="1" ht="13.5">
      <c r="B33" s="88" t="s">
        <v>61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76">
        <f>M34*0.07</f>
        <v>8339.5305376344095</v>
      </c>
    </row>
    <row r="34" spans="2:13" s="47" customFormat="1" ht="13.5">
      <c r="B34" s="88" t="s">
        <v>62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76">
        <f>M32/0.93</f>
        <v>119136.1505376344</v>
      </c>
    </row>
    <row r="35" spans="2:13" ht="20.100000000000001" customHeight="1">
      <c r="B35" s="89" t="s">
        <v>63</v>
      </c>
      <c r="C35" s="90"/>
      <c r="D35" s="90"/>
      <c r="E35" s="90"/>
      <c r="F35" s="90"/>
      <c r="G35" s="90"/>
      <c r="H35" s="90"/>
      <c r="I35" s="90"/>
      <c r="J35" s="90"/>
      <c r="K35" s="91"/>
      <c r="L35" s="77">
        <v>0.7</v>
      </c>
      <c r="M35" s="134">
        <f>(M34*L35)</f>
        <v>83395.305376344069</v>
      </c>
    </row>
  </sheetData>
  <mergeCells count="29">
    <mergeCell ref="B32:L32"/>
    <mergeCell ref="B33:L33"/>
    <mergeCell ref="B34:L34"/>
    <mergeCell ref="B35:K35"/>
    <mergeCell ref="C9:C17"/>
    <mergeCell ref="C18:C22"/>
    <mergeCell ref="C23:C25"/>
    <mergeCell ref="C26:C27"/>
    <mergeCell ref="D9:D10"/>
    <mergeCell ref="D11:D12"/>
    <mergeCell ref="D13:D16"/>
    <mergeCell ref="D18:D20"/>
    <mergeCell ref="D21:D22"/>
    <mergeCell ref="D24:D25"/>
    <mergeCell ref="C30:D30"/>
    <mergeCell ref="F30:H30"/>
    <mergeCell ref="I30:J30"/>
    <mergeCell ref="K30:L30"/>
    <mergeCell ref="C31:D31"/>
    <mergeCell ref="F31:H31"/>
    <mergeCell ref="I31:J31"/>
    <mergeCell ref="K31:L31"/>
    <mergeCell ref="B2:M2"/>
    <mergeCell ref="B3:M3"/>
    <mergeCell ref="F28:L28"/>
    <mergeCell ref="C29:E29"/>
    <mergeCell ref="F29:H29"/>
    <mergeCell ref="I29:J29"/>
    <mergeCell ref="K29:L29"/>
  </mergeCells>
  <phoneticPr fontId="3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workbookViewId="0">
      <selection activeCell="F40" sqref="F40"/>
    </sheetView>
  </sheetViews>
  <sheetFormatPr defaultColWidth="9" defaultRowHeight="13.5"/>
  <cols>
    <col min="1" max="1" width="9" style="18"/>
    <col min="2" max="2" width="6.625" style="18" customWidth="1"/>
    <col min="3" max="3" width="9" style="19"/>
    <col min="4" max="4" width="10.5" style="18" customWidth="1"/>
    <col min="5" max="5" width="48.125" style="18" customWidth="1"/>
    <col min="6" max="6" width="7.875" style="18" customWidth="1"/>
    <col min="7" max="7" width="8" style="18" customWidth="1"/>
    <col min="8" max="8" width="9" style="18"/>
    <col min="9" max="9" width="10.875" style="18" customWidth="1"/>
    <col min="10" max="10" width="9" style="18"/>
    <col min="11" max="11" width="11.875" style="18" customWidth="1"/>
    <col min="12" max="12" width="9" style="18"/>
    <col min="13" max="13" width="11" style="19" customWidth="1"/>
    <col min="14" max="16384" width="9" style="18"/>
  </cols>
  <sheetData>
    <row r="1" spans="2:13" s="17" customFormat="1" ht="37.5" customHeight="1">
      <c r="B1" s="95" t="s">
        <v>64</v>
      </c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</row>
    <row r="2" spans="2:13" s="17" customFormat="1" ht="17.25">
      <c r="B2" s="98">
        <v>44089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2:13" s="17" customFormat="1" ht="33">
      <c r="B3" s="20"/>
      <c r="C3" s="20"/>
      <c r="D3" s="20"/>
      <c r="E3" s="21"/>
      <c r="F3" s="22" t="s">
        <v>1</v>
      </c>
      <c r="G3" s="22" t="s">
        <v>2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  <c r="M3" s="39" t="s">
        <v>8</v>
      </c>
    </row>
    <row r="4" spans="2:13" s="17" customFormat="1" ht="17.25">
      <c r="B4" s="23"/>
      <c r="C4" s="23"/>
      <c r="D4" s="23"/>
      <c r="E4" s="24"/>
      <c r="F4" s="25" t="s">
        <v>9</v>
      </c>
      <c r="G4" s="26"/>
      <c r="H4" s="26"/>
      <c r="I4" s="26"/>
      <c r="J4" s="26"/>
      <c r="K4" s="26"/>
      <c r="L4" s="26"/>
      <c r="M4" s="25"/>
    </row>
    <row r="5" spans="2:13" s="17" customFormat="1" ht="17.25">
      <c r="B5" s="27" t="s">
        <v>10</v>
      </c>
      <c r="C5" s="28" t="s">
        <v>11</v>
      </c>
      <c r="D5" s="28" t="s">
        <v>12</v>
      </c>
      <c r="E5" s="29" t="s">
        <v>13</v>
      </c>
      <c r="F5" s="25"/>
      <c r="G5" s="25" t="s">
        <v>14</v>
      </c>
      <c r="H5" s="25" t="s">
        <v>14</v>
      </c>
      <c r="I5" s="25" t="s">
        <v>14</v>
      </c>
      <c r="J5" s="25" t="s">
        <v>14</v>
      </c>
      <c r="K5" s="25" t="s">
        <v>14</v>
      </c>
      <c r="L5" s="25" t="s">
        <v>14</v>
      </c>
      <c r="M5" s="25" t="s">
        <v>15</v>
      </c>
    </row>
    <row r="6" spans="2:13" s="17" customFormat="1" ht="17.25">
      <c r="B6" s="28"/>
      <c r="C6" s="28"/>
      <c r="D6" s="28"/>
      <c r="E6" s="30"/>
      <c r="F6" s="25"/>
      <c r="G6" s="25"/>
      <c r="H6" s="25">
        <v>600</v>
      </c>
      <c r="I6" s="25">
        <v>500</v>
      </c>
      <c r="J6" s="25">
        <v>400</v>
      </c>
      <c r="K6" s="25">
        <v>300</v>
      </c>
      <c r="L6" s="25">
        <v>240</v>
      </c>
      <c r="M6" s="40"/>
    </row>
    <row r="7" spans="2:13" s="17" customFormat="1" ht="17.25">
      <c r="B7" s="11"/>
      <c r="C7" s="11"/>
      <c r="D7" s="11"/>
      <c r="E7" s="31" t="s">
        <v>8</v>
      </c>
      <c r="F7" s="11"/>
      <c r="G7" s="11"/>
      <c r="H7" s="11"/>
      <c r="I7" s="11"/>
      <c r="J7" s="11"/>
      <c r="K7" s="11"/>
      <c r="L7" s="11"/>
      <c r="M7" s="41">
        <f>SUM(M8:M21)</f>
        <v>46795.82</v>
      </c>
    </row>
    <row r="8" spans="2:13" s="17" customFormat="1" ht="20.100000000000001" customHeight="1">
      <c r="B8" s="11">
        <v>1</v>
      </c>
      <c r="C8" s="99" t="s">
        <v>16</v>
      </c>
      <c r="D8" s="32" t="s">
        <v>17</v>
      </c>
      <c r="E8" s="33" t="s">
        <v>18</v>
      </c>
      <c r="F8" s="11"/>
      <c r="G8" s="11"/>
      <c r="H8" s="11">
        <v>1</v>
      </c>
      <c r="I8" s="11">
        <v>1</v>
      </c>
      <c r="J8" s="11">
        <v>1</v>
      </c>
      <c r="K8" s="42">
        <v>2</v>
      </c>
      <c r="L8" s="42">
        <v>3</v>
      </c>
      <c r="M8" s="43">
        <f>(H8*H6+I8*I6+J8*J6+K8*K6+L8*L6)</f>
        <v>2820</v>
      </c>
    </row>
    <row r="9" spans="2:13" s="17" customFormat="1" ht="27.95" customHeight="1">
      <c r="B9" s="11">
        <v>2</v>
      </c>
      <c r="C9" s="99"/>
      <c r="D9" s="34" t="s">
        <v>65</v>
      </c>
      <c r="E9" s="35" t="s">
        <v>22</v>
      </c>
      <c r="F9" s="11"/>
      <c r="G9" s="11"/>
      <c r="H9" s="11">
        <v>1</v>
      </c>
      <c r="I9" s="11">
        <v>1</v>
      </c>
      <c r="J9" s="11">
        <v>2</v>
      </c>
      <c r="K9" s="11">
        <v>5</v>
      </c>
      <c r="L9" s="11">
        <v>6</v>
      </c>
      <c r="M9" s="43">
        <f>(H9*H6+I9*I6+J9*J6+K9*K6+L9*L6)</f>
        <v>4840</v>
      </c>
    </row>
    <row r="10" spans="2:13" s="17" customFormat="1" ht="24" customHeight="1">
      <c r="B10" s="11">
        <v>3</v>
      </c>
      <c r="C10" s="99"/>
      <c r="D10" s="111" t="s">
        <v>23</v>
      </c>
      <c r="E10" s="35" t="s">
        <v>24</v>
      </c>
      <c r="F10" s="11"/>
      <c r="G10" s="11"/>
      <c r="H10" s="11">
        <v>1</v>
      </c>
      <c r="I10" s="11">
        <v>1</v>
      </c>
      <c r="J10" s="11">
        <v>1</v>
      </c>
      <c r="K10" s="11">
        <v>1</v>
      </c>
      <c r="L10" s="11">
        <v>2</v>
      </c>
      <c r="M10" s="43">
        <f>(H10*H6+I10*I6+J10*J6+K10*K6+L10*L6)</f>
        <v>2280</v>
      </c>
    </row>
    <row r="11" spans="2:13" s="17" customFormat="1" ht="33" customHeight="1">
      <c r="B11" s="11">
        <v>4</v>
      </c>
      <c r="C11" s="99"/>
      <c r="D11" s="111"/>
      <c r="E11" s="35" t="s">
        <v>66</v>
      </c>
      <c r="F11" s="11"/>
      <c r="G11" s="11"/>
      <c r="H11" s="11">
        <v>1</v>
      </c>
      <c r="I11" s="11">
        <v>1</v>
      </c>
      <c r="J11" s="11">
        <v>1</v>
      </c>
      <c r="K11" s="11">
        <v>3</v>
      </c>
      <c r="L11" s="11">
        <v>8</v>
      </c>
      <c r="M11" s="43">
        <f>(H11*H6+I11*I6+J11*J6+K11*K6+L11*L6)</f>
        <v>4320</v>
      </c>
    </row>
    <row r="12" spans="2:13" s="17" customFormat="1" ht="20.100000000000001" customHeight="1">
      <c r="B12" s="11">
        <v>5</v>
      </c>
      <c r="C12" s="99"/>
      <c r="D12" s="99"/>
      <c r="E12" s="35" t="s">
        <v>67</v>
      </c>
      <c r="F12" s="11"/>
      <c r="G12" s="11"/>
      <c r="H12" s="11">
        <v>1</v>
      </c>
      <c r="I12" s="11">
        <v>1</v>
      </c>
      <c r="J12" s="11">
        <v>1</v>
      </c>
      <c r="K12" s="11">
        <v>3</v>
      </c>
      <c r="L12" s="11">
        <v>6</v>
      </c>
      <c r="M12" s="43">
        <f>(H12*H6+I12*I6+J12*J6+K12*K6+L12*L6)</f>
        <v>3840</v>
      </c>
    </row>
    <row r="13" spans="2:13" s="17" customFormat="1" ht="19.5" customHeight="1">
      <c r="B13" s="11">
        <v>6</v>
      </c>
      <c r="C13" s="108" t="s">
        <v>30</v>
      </c>
      <c r="D13" s="112" t="s">
        <v>68</v>
      </c>
      <c r="E13" s="35" t="s">
        <v>69</v>
      </c>
      <c r="F13" s="11"/>
      <c r="G13" s="11"/>
      <c r="H13" s="11">
        <v>0</v>
      </c>
      <c r="I13" s="11">
        <v>1</v>
      </c>
      <c r="J13" s="11">
        <v>1</v>
      </c>
      <c r="K13" s="11">
        <v>2</v>
      </c>
      <c r="L13" s="11">
        <v>2</v>
      </c>
      <c r="M13" s="43">
        <f>(H13*H6+I13*I6+J13*J6+K13*K6+L13*L6)</f>
        <v>1980</v>
      </c>
    </row>
    <row r="14" spans="2:13" s="17" customFormat="1" ht="21.6" customHeight="1">
      <c r="B14" s="11">
        <v>7</v>
      </c>
      <c r="C14" s="109"/>
      <c r="D14" s="113"/>
      <c r="E14" s="35" t="s">
        <v>70</v>
      </c>
      <c r="F14" s="11"/>
      <c r="G14" s="11"/>
      <c r="H14" s="11">
        <v>1</v>
      </c>
      <c r="I14" s="11">
        <v>1</v>
      </c>
      <c r="J14" s="11">
        <v>2</v>
      </c>
      <c r="K14" s="11">
        <v>1</v>
      </c>
      <c r="L14" s="11">
        <v>3</v>
      </c>
      <c r="M14" s="43">
        <f>(H14*H6+I14*I6+J14*J6+K14*K6+L14*L6)</f>
        <v>2920</v>
      </c>
    </row>
    <row r="15" spans="2:13" s="17" customFormat="1" ht="20.100000000000001" customHeight="1">
      <c r="B15" s="11">
        <v>8</v>
      </c>
      <c r="C15" s="109"/>
      <c r="D15" s="112" t="s">
        <v>71</v>
      </c>
      <c r="E15" s="35" t="s">
        <v>72</v>
      </c>
      <c r="F15" s="11"/>
      <c r="G15" s="11"/>
      <c r="H15" s="11">
        <v>0</v>
      </c>
      <c r="I15" s="11">
        <v>1</v>
      </c>
      <c r="J15" s="11">
        <v>1</v>
      </c>
      <c r="K15" s="11">
        <v>1</v>
      </c>
      <c r="L15" s="11">
        <v>3</v>
      </c>
      <c r="M15" s="43">
        <f>(H15*H6+I15*I6+J15*J6+K15*K6+L15*L6)</f>
        <v>1920</v>
      </c>
    </row>
    <row r="16" spans="2:13" s="17" customFormat="1" ht="22.5" customHeight="1">
      <c r="B16" s="11">
        <v>9</v>
      </c>
      <c r="C16" s="109"/>
      <c r="D16" s="114"/>
      <c r="E16" s="35" t="s">
        <v>73</v>
      </c>
      <c r="F16" s="11"/>
      <c r="G16" s="11"/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43">
        <f>(H16*H6+I16*I6+J16*J6+K16*K6+L16*L6)</f>
        <v>2040</v>
      </c>
    </row>
    <row r="17" spans="2:13" s="17" customFormat="1" ht="22.5" customHeight="1">
      <c r="B17" s="11">
        <v>10</v>
      </c>
      <c r="C17" s="110"/>
      <c r="D17" s="113"/>
      <c r="E17" s="35" t="s">
        <v>74</v>
      </c>
      <c r="F17" s="11"/>
      <c r="G17" s="11"/>
      <c r="H17" s="11">
        <v>1</v>
      </c>
      <c r="I17" s="11">
        <v>1</v>
      </c>
      <c r="J17" s="11">
        <v>1</v>
      </c>
      <c r="K17" s="11">
        <v>2</v>
      </c>
      <c r="L17" s="11">
        <v>3</v>
      </c>
      <c r="M17" s="43">
        <f>(H17*H6+I17*I6+J17*J6+K17*K6+L17*L6)</f>
        <v>2820</v>
      </c>
    </row>
    <row r="18" spans="2:13" s="17" customFormat="1" ht="17.25">
      <c r="B18" s="11">
        <v>11</v>
      </c>
      <c r="C18" s="99" t="s">
        <v>38</v>
      </c>
      <c r="D18" s="11" t="s">
        <v>39</v>
      </c>
      <c r="E18" s="35" t="s">
        <v>75</v>
      </c>
      <c r="F18" s="11"/>
      <c r="G18" s="11"/>
      <c r="H18" s="11">
        <v>1</v>
      </c>
      <c r="I18" s="11">
        <v>1</v>
      </c>
      <c r="J18" s="11">
        <v>1</v>
      </c>
      <c r="K18" s="11">
        <v>2</v>
      </c>
      <c r="L18" s="11">
        <v>6</v>
      </c>
      <c r="M18" s="43">
        <f>(H18*H6+I18*I6+J18*7+K18*K6+L18*L6)</f>
        <v>3147</v>
      </c>
    </row>
    <row r="19" spans="2:13" s="17" customFormat="1" ht="17.25">
      <c r="B19" s="11">
        <v>12</v>
      </c>
      <c r="C19" s="99"/>
      <c r="D19" s="36" t="s">
        <v>76</v>
      </c>
      <c r="E19" s="35" t="s">
        <v>77</v>
      </c>
      <c r="F19" s="11"/>
      <c r="G19" s="11"/>
      <c r="H19" s="11">
        <v>1</v>
      </c>
      <c r="I19" s="11">
        <v>1</v>
      </c>
      <c r="J19" s="11">
        <v>3</v>
      </c>
      <c r="K19" s="11">
        <v>8</v>
      </c>
      <c r="L19" s="11">
        <v>15</v>
      </c>
      <c r="M19" s="43">
        <f>(H19*H6+I19*I6+J19*J6+K19*K6+L19*L6)</f>
        <v>8300</v>
      </c>
    </row>
    <row r="20" spans="2:13" s="17" customFormat="1" ht="17.25">
      <c r="B20" s="11">
        <v>13</v>
      </c>
      <c r="C20" s="11" t="s">
        <v>44</v>
      </c>
      <c r="D20" s="11" t="s">
        <v>45</v>
      </c>
      <c r="E20" s="33" t="s">
        <v>78</v>
      </c>
      <c r="F20" s="11"/>
      <c r="G20" s="11"/>
      <c r="H20" s="11">
        <v>1</v>
      </c>
      <c r="I20" s="11">
        <v>1</v>
      </c>
      <c r="J20" s="11">
        <v>2</v>
      </c>
      <c r="K20" s="11">
        <v>1</v>
      </c>
      <c r="L20" s="11">
        <v>3</v>
      </c>
      <c r="M20" s="43">
        <f>(H20*H6+I20*I6+J20*J6+K20*K6+L20*L6)</f>
        <v>2920</v>
      </c>
    </row>
    <row r="21" spans="2:13" s="17" customFormat="1" ht="17.25">
      <c r="B21" s="11">
        <v>14</v>
      </c>
      <c r="C21" s="11"/>
      <c r="D21" s="11"/>
      <c r="E21" s="37" t="s">
        <v>49</v>
      </c>
      <c r="F21" s="99"/>
      <c r="G21" s="99"/>
      <c r="H21" s="99"/>
      <c r="I21" s="99"/>
      <c r="J21" s="99"/>
      <c r="K21" s="99"/>
      <c r="L21" s="99"/>
      <c r="M21" s="43">
        <f>SUM(M8:M20)*0.06</f>
        <v>2648.8199999999997</v>
      </c>
    </row>
    <row r="22" spans="2:13" s="17" customFormat="1" ht="23.1" customHeight="1">
      <c r="B22" s="11"/>
      <c r="C22" s="100" t="s">
        <v>50</v>
      </c>
      <c r="D22" s="100"/>
      <c r="E22" s="100"/>
      <c r="F22" s="101" t="s">
        <v>51</v>
      </c>
      <c r="G22" s="101"/>
      <c r="H22" s="101"/>
      <c r="I22" s="101" t="s">
        <v>52</v>
      </c>
      <c r="J22" s="101"/>
      <c r="K22" s="101" t="s">
        <v>53</v>
      </c>
      <c r="L22" s="101"/>
      <c r="M22" s="41">
        <f>SUM(M23:M24)</f>
        <v>1980</v>
      </c>
    </row>
    <row r="23" spans="2:13" s="17" customFormat="1" ht="22.5" customHeight="1">
      <c r="B23" s="11">
        <v>1</v>
      </c>
      <c r="C23" s="99" t="s">
        <v>54</v>
      </c>
      <c r="D23" s="99"/>
      <c r="E23" s="38" t="s">
        <v>55</v>
      </c>
      <c r="F23" s="102" t="s">
        <v>79</v>
      </c>
      <c r="G23" s="102"/>
      <c r="H23" s="102"/>
      <c r="I23" s="103">
        <v>320</v>
      </c>
      <c r="J23" s="99"/>
      <c r="K23" s="99">
        <v>1</v>
      </c>
      <c r="L23" s="99"/>
      <c r="M23" s="43">
        <f>(I23*K23)</f>
        <v>320</v>
      </c>
    </row>
    <row r="24" spans="2:13" s="17" customFormat="1" ht="27.95" customHeight="1">
      <c r="B24" s="11">
        <v>2</v>
      </c>
      <c r="C24" s="99" t="s">
        <v>57</v>
      </c>
      <c r="D24" s="99"/>
      <c r="E24" s="38" t="s">
        <v>58</v>
      </c>
      <c r="F24" s="102" t="s">
        <v>80</v>
      </c>
      <c r="G24" s="102"/>
      <c r="H24" s="102"/>
      <c r="I24" s="103">
        <v>830</v>
      </c>
      <c r="J24" s="99"/>
      <c r="K24" s="99">
        <v>2</v>
      </c>
      <c r="L24" s="99"/>
      <c r="M24" s="43">
        <f>I24*K24</f>
        <v>1660</v>
      </c>
    </row>
    <row r="25" spans="2:13" s="17" customFormat="1" ht="17.25">
      <c r="B25" s="104" t="s">
        <v>60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44">
        <f>M7+M22</f>
        <v>48775.82</v>
      </c>
    </row>
    <row r="26" spans="2:13" s="17" customFormat="1" ht="17.25">
      <c r="B26" s="104" t="s">
        <v>61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44">
        <f>M27*0.07</f>
        <v>3671.2982795698927</v>
      </c>
    </row>
    <row r="27" spans="2:13" s="17" customFormat="1" ht="17.25">
      <c r="B27" s="104" t="s">
        <v>62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44">
        <f>M25/0.93</f>
        <v>52447.118279569891</v>
      </c>
    </row>
    <row r="28" spans="2:13" s="17" customFormat="1" ht="17.25">
      <c r="B28" s="105" t="s">
        <v>63</v>
      </c>
      <c r="C28" s="106"/>
      <c r="D28" s="106"/>
      <c r="E28" s="106"/>
      <c r="F28" s="106"/>
      <c r="G28" s="106"/>
      <c r="H28" s="106"/>
      <c r="I28" s="106"/>
      <c r="J28" s="106"/>
      <c r="K28" s="107"/>
      <c r="L28" s="45">
        <v>0.7</v>
      </c>
      <c r="M28" s="133">
        <f>(M27*L28)</f>
        <v>36712.982795698925</v>
      </c>
    </row>
  </sheetData>
  <mergeCells count="25">
    <mergeCell ref="B25:L25"/>
    <mergeCell ref="B26:L26"/>
    <mergeCell ref="B27:L27"/>
    <mergeCell ref="B28:K28"/>
    <mergeCell ref="C8:C12"/>
    <mergeCell ref="C13:C17"/>
    <mergeCell ref="C18:C19"/>
    <mergeCell ref="D10:D12"/>
    <mergeCell ref="D13:D14"/>
    <mergeCell ref="D15:D17"/>
    <mergeCell ref="C23:D23"/>
    <mergeCell ref="F23:H23"/>
    <mergeCell ref="I23:J23"/>
    <mergeCell ref="K23:L23"/>
    <mergeCell ref="C24:D24"/>
    <mergeCell ref="F24:H24"/>
    <mergeCell ref="I24:J24"/>
    <mergeCell ref="K24:L24"/>
    <mergeCell ref="B1:M1"/>
    <mergeCell ref="B2:M2"/>
    <mergeCell ref="F21:L21"/>
    <mergeCell ref="C22:E22"/>
    <mergeCell ref="F22:H22"/>
    <mergeCell ref="I22:J22"/>
    <mergeCell ref="K22:L22"/>
  </mergeCells>
  <phoneticPr fontId="3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9" sqref="C9:D9"/>
    </sheetView>
  </sheetViews>
  <sheetFormatPr defaultColWidth="9" defaultRowHeight="13.5"/>
  <cols>
    <col min="1" max="1" width="9" style="1"/>
    <col min="2" max="2" width="23.875" style="1" customWidth="1"/>
    <col min="3" max="4" width="13.25" style="1" customWidth="1"/>
    <col min="5" max="5" width="17.875" style="1" customWidth="1"/>
    <col min="6" max="16384" width="9" style="1"/>
  </cols>
  <sheetData>
    <row r="1" spans="1:6" ht="16.5">
      <c r="A1" s="3" t="s">
        <v>81</v>
      </c>
      <c r="B1" s="3" t="s">
        <v>82</v>
      </c>
      <c r="C1" s="3" t="s">
        <v>83</v>
      </c>
      <c r="D1" s="3"/>
      <c r="E1" s="3" t="s">
        <v>84</v>
      </c>
      <c r="F1" s="3" t="s">
        <v>85</v>
      </c>
    </row>
    <row r="2" spans="1:6" ht="16.5">
      <c r="A2" s="115" t="s">
        <v>86</v>
      </c>
      <c r="B2" s="115"/>
      <c r="C2" s="116"/>
      <c r="D2" s="116"/>
      <c r="E2" s="115"/>
      <c r="F2" s="115"/>
    </row>
    <row r="3" spans="1:6" ht="16.5">
      <c r="A3" s="6">
        <v>1</v>
      </c>
      <c r="B3" s="129" t="s">
        <v>87</v>
      </c>
      <c r="C3" s="115" t="s">
        <v>88</v>
      </c>
      <c r="D3" s="115"/>
      <c r="E3" s="6">
        <v>2000</v>
      </c>
      <c r="F3" s="6" t="s">
        <v>89</v>
      </c>
    </row>
    <row r="4" spans="1:6" ht="16.5">
      <c r="A4" s="6">
        <v>2</v>
      </c>
      <c r="B4" s="129"/>
      <c r="C4" s="117" t="s">
        <v>90</v>
      </c>
      <c r="D4" s="117"/>
      <c r="E4" s="6">
        <v>2000</v>
      </c>
      <c r="F4" s="4" t="s">
        <v>89</v>
      </c>
    </row>
    <row r="5" spans="1:6" ht="16.5">
      <c r="A5" s="6">
        <v>3</v>
      </c>
      <c r="B5" s="129"/>
      <c r="C5" s="117" t="s">
        <v>91</v>
      </c>
      <c r="D5" s="117"/>
      <c r="E5" s="6">
        <v>2000</v>
      </c>
      <c r="F5" s="4" t="s">
        <v>89</v>
      </c>
    </row>
    <row r="6" spans="1:6" ht="16.5">
      <c r="A6" s="6">
        <v>4</v>
      </c>
      <c r="B6" s="129"/>
      <c r="C6" s="117" t="s">
        <v>92</v>
      </c>
      <c r="D6" s="117"/>
      <c r="E6" s="6">
        <v>2000</v>
      </c>
      <c r="F6" s="4" t="s">
        <v>89</v>
      </c>
    </row>
    <row r="7" spans="1:6" ht="16.5">
      <c r="A7" s="6">
        <v>5</v>
      </c>
      <c r="B7" s="129"/>
      <c r="C7" s="117" t="s">
        <v>93</v>
      </c>
      <c r="D7" s="117"/>
      <c r="E7" s="4">
        <v>200</v>
      </c>
      <c r="F7" s="4" t="s">
        <v>89</v>
      </c>
    </row>
    <row r="8" spans="1:6" ht="16.5">
      <c r="A8" s="6">
        <v>6</v>
      </c>
      <c r="B8" s="129"/>
      <c r="C8" s="117" t="s">
        <v>94</v>
      </c>
      <c r="D8" s="117"/>
      <c r="E8" s="6">
        <v>2000</v>
      </c>
      <c r="F8" s="4" t="s">
        <v>89</v>
      </c>
    </row>
    <row r="9" spans="1:6" ht="16.5">
      <c r="A9" s="6">
        <v>7</v>
      </c>
      <c r="B9" s="117" t="s">
        <v>95</v>
      </c>
      <c r="C9" s="117" t="s">
        <v>96</v>
      </c>
      <c r="D9" s="117"/>
      <c r="E9" s="6">
        <v>2000</v>
      </c>
      <c r="F9" s="4" t="s">
        <v>89</v>
      </c>
    </row>
    <row r="10" spans="1:6" ht="16.5">
      <c r="A10" s="6">
        <v>8</v>
      </c>
      <c r="B10" s="117"/>
      <c r="C10" s="117" t="s">
        <v>97</v>
      </c>
      <c r="D10" s="117"/>
      <c r="E10" s="6">
        <v>2000</v>
      </c>
      <c r="F10" s="4" t="s">
        <v>89</v>
      </c>
    </row>
    <row r="11" spans="1:6" ht="16.5">
      <c r="A11" s="6">
        <v>9</v>
      </c>
      <c r="B11" s="117"/>
      <c r="C11" s="117" t="s">
        <v>98</v>
      </c>
      <c r="D11" s="117"/>
      <c r="E11" s="6">
        <v>2000</v>
      </c>
      <c r="F11" s="4" t="s">
        <v>89</v>
      </c>
    </row>
    <row r="12" spans="1:6" ht="16.5">
      <c r="A12" s="6">
        <v>10</v>
      </c>
      <c r="B12" s="129" t="s">
        <v>99</v>
      </c>
      <c r="C12" s="117" t="s">
        <v>100</v>
      </c>
      <c r="D12" s="117"/>
      <c r="E12" s="5">
        <v>200</v>
      </c>
      <c r="F12" s="4" t="s">
        <v>89</v>
      </c>
    </row>
    <row r="13" spans="1:6" ht="16.5">
      <c r="A13" s="6">
        <v>11</v>
      </c>
      <c r="B13" s="129"/>
      <c r="C13" s="117" t="s">
        <v>100</v>
      </c>
      <c r="D13" s="117"/>
      <c r="E13" s="5">
        <v>200</v>
      </c>
      <c r="F13" s="4" t="s">
        <v>89</v>
      </c>
    </row>
    <row r="14" spans="1:6" ht="16.5">
      <c r="A14" s="115" t="s">
        <v>101</v>
      </c>
      <c r="B14" s="115"/>
      <c r="C14" s="115"/>
      <c r="D14" s="115"/>
      <c r="E14" s="115"/>
      <c r="F14" s="115"/>
    </row>
    <row r="15" spans="1:6" ht="16.5">
      <c r="A15" s="6">
        <v>1</v>
      </c>
      <c r="B15" s="129" t="s">
        <v>95</v>
      </c>
      <c r="C15" s="118" t="s">
        <v>102</v>
      </c>
      <c r="D15" s="119"/>
      <c r="E15" s="6">
        <v>1000</v>
      </c>
      <c r="F15" s="6" t="s">
        <v>89</v>
      </c>
    </row>
    <row r="16" spans="1:6" ht="16.5">
      <c r="A16" s="6">
        <v>2</v>
      </c>
      <c r="B16" s="129"/>
      <c r="C16" s="118" t="s">
        <v>103</v>
      </c>
      <c r="D16" s="119"/>
      <c r="E16" s="6">
        <v>1000</v>
      </c>
      <c r="F16" s="4" t="s">
        <v>89</v>
      </c>
    </row>
    <row r="17" spans="1:6" ht="16.5">
      <c r="A17" s="6">
        <v>3</v>
      </c>
      <c r="B17" s="129"/>
      <c r="C17" s="118" t="s">
        <v>104</v>
      </c>
      <c r="D17" s="119"/>
      <c r="E17" s="6">
        <v>1000</v>
      </c>
      <c r="F17" s="4" t="s">
        <v>89</v>
      </c>
    </row>
    <row r="18" spans="1:6" ht="16.5">
      <c r="A18" s="6">
        <v>4</v>
      </c>
      <c r="B18" s="129"/>
      <c r="C18" s="118" t="s">
        <v>105</v>
      </c>
      <c r="D18" s="119"/>
      <c r="E18" s="6">
        <v>1000</v>
      </c>
      <c r="F18" s="4" t="s">
        <v>89</v>
      </c>
    </row>
    <row r="19" spans="1:6" ht="16.5">
      <c r="A19" s="6">
        <v>5</v>
      </c>
      <c r="B19" s="129"/>
      <c r="C19" s="118" t="s">
        <v>98</v>
      </c>
      <c r="D19" s="119"/>
      <c r="E19" s="6">
        <v>1000</v>
      </c>
      <c r="F19" s="4" t="s">
        <v>89</v>
      </c>
    </row>
    <row r="20" spans="1:6" ht="16.5">
      <c r="A20" s="6">
        <v>6</v>
      </c>
      <c r="B20" s="129"/>
      <c r="C20" s="118" t="s">
        <v>106</v>
      </c>
      <c r="D20" s="119"/>
      <c r="E20" s="6">
        <v>1000</v>
      </c>
      <c r="F20" s="4" t="s">
        <v>89</v>
      </c>
    </row>
    <row r="21" spans="1:6" ht="16.5">
      <c r="A21" s="6">
        <v>7</v>
      </c>
      <c r="B21" s="129"/>
      <c r="C21" s="118" t="s">
        <v>107</v>
      </c>
      <c r="D21" s="119"/>
      <c r="E21" s="6">
        <v>1000</v>
      </c>
      <c r="F21" s="4" t="s">
        <v>89</v>
      </c>
    </row>
    <row r="22" spans="1:6" ht="16.5">
      <c r="A22" s="6">
        <v>8</v>
      </c>
      <c r="B22" s="130"/>
      <c r="C22" s="118" t="s">
        <v>108</v>
      </c>
      <c r="D22" s="119"/>
      <c r="E22" s="6">
        <v>1000</v>
      </c>
      <c r="F22" s="4" t="s">
        <v>89</v>
      </c>
    </row>
    <row r="23" spans="1:6" ht="16.5">
      <c r="A23" s="120" t="s">
        <v>60</v>
      </c>
      <c r="B23" s="121"/>
      <c r="C23" s="121"/>
      <c r="D23" s="122"/>
      <c r="E23" s="4">
        <f>E3+E4+E15+E16+E17+E18+E20+E19+E21+E22+E5+E6+E7+E8+E9+E10+E11+E12+E13</f>
        <v>24600</v>
      </c>
      <c r="F23" s="15"/>
    </row>
    <row r="24" spans="1:6" ht="16.5">
      <c r="A24" s="8"/>
      <c r="B24" s="8"/>
      <c r="C24" s="8"/>
      <c r="D24" s="8"/>
      <c r="E24" s="8"/>
    </row>
    <row r="25" spans="1:6" ht="16.5">
      <c r="A25" s="7" t="s">
        <v>81</v>
      </c>
      <c r="B25" s="7" t="s">
        <v>109</v>
      </c>
      <c r="C25" s="7" t="s">
        <v>53</v>
      </c>
      <c r="D25" s="7" t="s">
        <v>52</v>
      </c>
      <c r="E25" s="7" t="s">
        <v>110</v>
      </c>
    </row>
    <row r="26" spans="1:6" ht="16.5">
      <c r="A26" s="7">
        <v>1</v>
      </c>
      <c r="B26" s="7" t="s">
        <v>111</v>
      </c>
      <c r="C26" s="7" t="s">
        <v>112</v>
      </c>
      <c r="D26" s="7">
        <v>3500</v>
      </c>
      <c r="E26" s="7">
        <v>3500</v>
      </c>
    </row>
    <row r="27" spans="1:6" ht="16.5">
      <c r="A27" s="7">
        <v>2</v>
      </c>
      <c r="B27" s="7" t="s">
        <v>113</v>
      </c>
      <c r="C27" s="7" t="s">
        <v>114</v>
      </c>
      <c r="D27" s="7">
        <v>500</v>
      </c>
      <c r="E27" s="7">
        <v>4000</v>
      </c>
    </row>
    <row r="28" spans="1:6" ht="16.5">
      <c r="A28" s="7">
        <v>3</v>
      </c>
      <c r="B28" s="7" t="s">
        <v>115</v>
      </c>
      <c r="C28" s="7" t="s">
        <v>116</v>
      </c>
      <c r="D28" s="7">
        <v>600</v>
      </c>
      <c r="E28" s="7">
        <v>5500</v>
      </c>
    </row>
    <row r="29" spans="1:6" ht="16.5">
      <c r="A29" s="7">
        <v>4</v>
      </c>
      <c r="B29" s="7" t="s">
        <v>117</v>
      </c>
      <c r="C29" s="7" t="s">
        <v>118</v>
      </c>
      <c r="D29" s="7">
        <v>500</v>
      </c>
      <c r="E29" s="7">
        <v>8500</v>
      </c>
    </row>
    <row r="30" spans="1:6" ht="16.5">
      <c r="A30" s="7">
        <v>5</v>
      </c>
      <c r="B30" s="7" t="s">
        <v>119</v>
      </c>
      <c r="C30" s="7" t="s">
        <v>120</v>
      </c>
      <c r="D30" s="7">
        <v>400</v>
      </c>
      <c r="E30" s="7">
        <v>10000</v>
      </c>
    </row>
    <row r="31" spans="1:6" ht="16.5">
      <c r="A31" s="7">
        <v>8</v>
      </c>
      <c r="B31" s="7" t="s">
        <v>121</v>
      </c>
      <c r="C31" s="7" t="s">
        <v>122</v>
      </c>
      <c r="D31" s="7">
        <v>4000</v>
      </c>
      <c r="E31" s="7">
        <v>4000</v>
      </c>
    </row>
    <row r="32" spans="1:6" ht="16.5">
      <c r="A32" s="7">
        <v>11</v>
      </c>
      <c r="B32" s="7" t="s">
        <v>123</v>
      </c>
      <c r="C32" s="7" t="s">
        <v>124</v>
      </c>
      <c r="D32" s="7">
        <v>3000</v>
      </c>
      <c r="E32" s="7">
        <v>3000</v>
      </c>
    </row>
    <row r="33" spans="1:5" ht="16.5">
      <c r="A33" s="117" t="s">
        <v>60</v>
      </c>
      <c r="B33" s="117"/>
      <c r="C33" s="117"/>
      <c r="D33" s="7"/>
      <c r="E33" s="7">
        <f>E26+E27+E28+E29+E30+E32+E31</f>
        <v>38500</v>
      </c>
    </row>
    <row r="34" spans="1:5" ht="16.5">
      <c r="A34" s="8"/>
      <c r="B34" s="8"/>
      <c r="C34" s="8"/>
      <c r="D34" s="8"/>
      <c r="E34" s="8"/>
    </row>
    <row r="35" spans="1:5" ht="16.5">
      <c r="A35" s="7" t="s">
        <v>81</v>
      </c>
      <c r="B35" s="7" t="s">
        <v>109</v>
      </c>
      <c r="C35" s="123" t="s">
        <v>53</v>
      </c>
      <c r="D35" s="124"/>
      <c r="E35" s="7" t="s">
        <v>84</v>
      </c>
    </row>
    <row r="36" spans="1:5" ht="16.5">
      <c r="A36" s="7">
        <v>1</v>
      </c>
      <c r="B36" s="7" t="s">
        <v>125</v>
      </c>
      <c r="C36" s="123" t="s">
        <v>126</v>
      </c>
      <c r="D36" s="124"/>
      <c r="E36" s="7">
        <v>1500</v>
      </c>
    </row>
    <row r="37" spans="1:5" ht="16.5">
      <c r="A37" s="7">
        <v>2</v>
      </c>
      <c r="B37" s="7" t="s">
        <v>127</v>
      </c>
      <c r="C37" s="123" t="s">
        <v>128</v>
      </c>
      <c r="D37" s="124"/>
      <c r="E37" s="7">
        <v>2000</v>
      </c>
    </row>
    <row r="38" spans="1:5" ht="16.5">
      <c r="A38" s="7">
        <v>3</v>
      </c>
      <c r="B38" s="7" t="s">
        <v>129</v>
      </c>
      <c r="C38" s="123" t="s">
        <v>130</v>
      </c>
      <c r="D38" s="124"/>
      <c r="E38" s="7">
        <v>1500</v>
      </c>
    </row>
    <row r="39" spans="1:5" ht="16.5">
      <c r="A39" s="117" t="s">
        <v>60</v>
      </c>
      <c r="B39" s="117"/>
      <c r="C39" s="117"/>
      <c r="D39" s="7"/>
      <c r="E39" s="7">
        <f>E36+E37+E38</f>
        <v>5000</v>
      </c>
    </row>
    <row r="40" spans="1:5" ht="16.5">
      <c r="A40" s="8"/>
      <c r="B40" s="8"/>
      <c r="C40" s="8"/>
      <c r="D40" s="8"/>
      <c r="E40" s="8"/>
    </row>
    <row r="41" spans="1:5" s="2" customFormat="1" ht="23.1" customHeight="1">
      <c r="A41" s="9" t="s">
        <v>50</v>
      </c>
      <c r="B41" s="9" t="s">
        <v>52</v>
      </c>
      <c r="C41" s="125" t="s">
        <v>53</v>
      </c>
      <c r="D41" s="126"/>
      <c r="E41" s="10"/>
    </row>
    <row r="42" spans="1:5" s="2" customFormat="1" ht="22.5" customHeight="1">
      <c r="A42" s="11" t="s">
        <v>131</v>
      </c>
      <c r="B42" s="12">
        <v>382</v>
      </c>
      <c r="C42" s="127">
        <v>1</v>
      </c>
      <c r="D42" s="128"/>
      <c r="E42" s="13">
        <f>(B42*C42)</f>
        <v>382</v>
      </c>
    </row>
    <row r="43" spans="1:5" s="2" customFormat="1" ht="27.95" customHeight="1">
      <c r="A43" s="11" t="s">
        <v>132</v>
      </c>
      <c r="B43" s="12">
        <v>915</v>
      </c>
      <c r="C43" s="127">
        <v>2</v>
      </c>
      <c r="D43" s="128"/>
      <c r="E43" s="13">
        <f>B43*C43</f>
        <v>1830</v>
      </c>
    </row>
    <row r="44" spans="1:5" ht="16.5">
      <c r="A44" s="117" t="s">
        <v>60</v>
      </c>
      <c r="B44" s="117"/>
      <c r="C44" s="117"/>
      <c r="D44" s="7"/>
      <c r="E44" s="4">
        <f>E42+E43</f>
        <v>2212</v>
      </c>
    </row>
    <row r="45" spans="1:5" ht="16.5">
      <c r="A45" s="8"/>
      <c r="B45" s="8"/>
      <c r="C45" s="8"/>
      <c r="D45" s="8"/>
      <c r="E45" s="8"/>
    </row>
    <row r="46" spans="1:5" ht="16.5">
      <c r="A46" s="115" t="s">
        <v>133</v>
      </c>
      <c r="B46" s="115"/>
      <c r="C46" s="115"/>
      <c r="D46" s="4"/>
      <c r="E46" s="4">
        <f>(E23+E33+E39+E44)*0.06</f>
        <v>4218.72</v>
      </c>
    </row>
    <row r="47" spans="1:5" ht="16.5">
      <c r="A47" s="115" t="s">
        <v>134</v>
      </c>
      <c r="B47" s="115"/>
      <c r="C47" s="115"/>
      <c r="D47" s="4"/>
      <c r="E47" s="4">
        <f>E23+E33+E39+E44+E46</f>
        <v>74530.720000000001</v>
      </c>
    </row>
    <row r="48" spans="1:5" ht="16.5">
      <c r="A48" s="115" t="s">
        <v>63</v>
      </c>
      <c r="B48" s="115"/>
      <c r="C48" s="115"/>
      <c r="D48" s="16">
        <v>0.7</v>
      </c>
      <c r="E48" s="132">
        <v>52171</v>
      </c>
    </row>
  </sheetData>
  <mergeCells count="39">
    <mergeCell ref="B9:B11"/>
    <mergeCell ref="B12:B13"/>
    <mergeCell ref="B15:B22"/>
    <mergeCell ref="C43:D43"/>
    <mergeCell ref="A44:C44"/>
    <mergeCell ref="A46:C46"/>
    <mergeCell ref="A47:C47"/>
    <mergeCell ref="A48:C48"/>
    <mergeCell ref="C37:D37"/>
    <mergeCell ref="C38:D38"/>
    <mergeCell ref="A39:C39"/>
    <mergeCell ref="C41:D41"/>
    <mergeCell ref="C42:D42"/>
    <mergeCell ref="C22:D22"/>
    <mergeCell ref="A23:D23"/>
    <mergeCell ref="A33:C33"/>
    <mergeCell ref="C35:D35"/>
    <mergeCell ref="C36:D36"/>
    <mergeCell ref="C17:D17"/>
    <mergeCell ref="C18:D18"/>
    <mergeCell ref="C19:D19"/>
    <mergeCell ref="C20:D20"/>
    <mergeCell ref="C21:D21"/>
    <mergeCell ref="C12:D12"/>
    <mergeCell ref="C13:D13"/>
    <mergeCell ref="A14:F14"/>
    <mergeCell ref="C15:D15"/>
    <mergeCell ref="C16:D16"/>
    <mergeCell ref="C7:D7"/>
    <mergeCell ref="C8:D8"/>
    <mergeCell ref="C9:D9"/>
    <mergeCell ref="C10:D10"/>
    <mergeCell ref="C11:D11"/>
    <mergeCell ref="A2:F2"/>
    <mergeCell ref="C3:D3"/>
    <mergeCell ref="C4:D4"/>
    <mergeCell ref="C5:D5"/>
    <mergeCell ref="C6:D6"/>
    <mergeCell ref="B3:B8"/>
  </mergeCells>
  <phoneticPr fontId="3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G46" sqref="G46"/>
    </sheetView>
  </sheetViews>
  <sheetFormatPr defaultColWidth="9" defaultRowHeight="13.5"/>
  <cols>
    <col min="1" max="1" width="9" style="1"/>
    <col min="2" max="2" width="23.875" style="1" customWidth="1"/>
    <col min="3" max="4" width="13.25" style="1" customWidth="1"/>
    <col min="5" max="5" width="17.875" style="1" customWidth="1"/>
    <col min="6" max="16384" width="9" style="1"/>
  </cols>
  <sheetData>
    <row r="1" spans="1:5" ht="16.5">
      <c r="A1" s="3" t="s">
        <v>81</v>
      </c>
      <c r="B1" s="3" t="s">
        <v>82</v>
      </c>
      <c r="C1" s="3" t="s">
        <v>83</v>
      </c>
      <c r="D1" s="3"/>
      <c r="E1" s="3" t="s">
        <v>84</v>
      </c>
    </row>
    <row r="2" spans="1:5" ht="16.5">
      <c r="A2" s="115" t="s">
        <v>86</v>
      </c>
      <c r="B2" s="115"/>
      <c r="C2" s="116"/>
      <c r="D2" s="116"/>
      <c r="E2" s="115"/>
    </row>
    <row r="3" spans="1:5" ht="16.5">
      <c r="A3" s="6">
        <v>1</v>
      </c>
      <c r="B3" s="129" t="s">
        <v>87</v>
      </c>
      <c r="C3" s="117" t="s">
        <v>135</v>
      </c>
      <c r="D3" s="117"/>
      <c r="E3" s="6">
        <v>2000</v>
      </c>
    </row>
    <row r="4" spans="1:5" ht="16.5">
      <c r="A4" s="6">
        <v>2</v>
      </c>
      <c r="B4" s="129"/>
      <c r="C4" s="117" t="s">
        <v>136</v>
      </c>
      <c r="D4" s="117"/>
      <c r="E4" s="6">
        <v>2000</v>
      </c>
    </row>
    <row r="5" spans="1:5" ht="16.5">
      <c r="A5" s="6">
        <v>3</v>
      </c>
      <c r="B5" s="117" t="s">
        <v>95</v>
      </c>
      <c r="C5" s="123" t="s">
        <v>137</v>
      </c>
      <c r="D5" s="124"/>
      <c r="E5" s="6">
        <v>2000</v>
      </c>
    </row>
    <row r="6" spans="1:5" ht="16.5">
      <c r="A6" s="6">
        <v>4</v>
      </c>
      <c r="B6" s="117"/>
      <c r="C6" s="123" t="s">
        <v>138</v>
      </c>
      <c r="D6" s="124"/>
      <c r="E6" s="6">
        <v>2000</v>
      </c>
    </row>
    <row r="7" spans="1:5" ht="16.5">
      <c r="A7" s="6">
        <v>5</v>
      </c>
      <c r="B7" s="117"/>
      <c r="C7" s="123" t="s">
        <v>139</v>
      </c>
      <c r="D7" s="124"/>
      <c r="E7" s="6">
        <v>2000</v>
      </c>
    </row>
    <row r="8" spans="1:5" ht="16.5">
      <c r="A8" s="120" t="s">
        <v>60</v>
      </c>
      <c r="B8" s="121"/>
      <c r="C8" s="121"/>
      <c r="D8" s="122"/>
      <c r="E8" s="4">
        <f>E3+E4+E5+E6+E7</f>
        <v>10000</v>
      </c>
    </row>
    <row r="9" spans="1:5" ht="16.5">
      <c r="A9" s="8"/>
      <c r="B9" s="8"/>
      <c r="C9" s="8"/>
      <c r="D9" s="8"/>
      <c r="E9" s="8"/>
    </row>
    <row r="10" spans="1:5" ht="16.5">
      <c r="A10" s="7" t="s">
        <v>81</v>
      </c>
      <c r="B10" s="7" t="s">
        <v>109</v>
      </c>
      <c r="C10" s="7" t="s">
        <v>53</v>
      </c>
      <c r="D10" s="7" t="s">
        <v>52</v>
      </c>
      <c r="E10" s="7" t="s">
        <v>110</v>
      </c>
    </row>
    <row r="11" spans="1:5" ht="16.5">
      <c r="A11" s="7">
        <v>1</v>
      </c>
      <c r="B11" s="7" t="s">
        <v>111</v>
      </c>
      <c r="C11" s="7" t="s">
        <v>112</v>
      </c>
      <c r="D11" s="7">
        <v>3500</v>
      </c>
      <c r="E11" s="7">
        <v>3500</v>
      </c>
    </row>
    <row r="12" spans="1:5" ht="16.5">
      <c r="A12" s="7">
        <v>2</v>
      </c>
      <c r="B12" s="7" t="s">
        <v>140</v>
      </c>
      <c r="C12" s="7" t="s">
        <v>112</v>
      </c>
      <c r="D12" s="7">
        <v>500</v>
      </c>
      <c r="E12" s="7">
        <v>500</v>
      </c>
    </row>
    <row r="13" spans="1:5" ht="16.5">
      <c r="A13" s="7">
        <v>3</v>
      </c>
      <c r="B13" s="7" t="s">
        <v>113</v>
      </c>
      <c r="C13" s="7" t="s">
        <v>141</v>
      </c>
      <c r="D13" s="7">
        <v>500</v>
      </c>
      <c r="E13" s="7">
        <v>2500</v>
      </c>
    </row>
    <row r="14" spans="1:5" ht="16.5">
      <c r="A14" s="7">
        <v>4</v>
      </c>
      <c r="B14" s="7" t="s">
        <v>115</v>
      </c>
      <c r="C14" s="7" t="s">
        <v>142</v>
      </c>
      <c r="D14" s="7">
        <v>600</v>
      </c>
      <c r="E14" s="7">
        <v>1800</v>
      </c>
    </row>
    <row r="15" spans="1:5" ht="16.5">
      <c r="A15" s="7">
        <v>5</v>
      </c>
      <c r="B15" s="7" t="s">
        <v>117</v>
      </c>
      <c r="C15" s="7" t="s">
        <v>143</v>
      </c>
      <c r="D15" s="7">
        <v>500</v>
      </c>
      <c r="E15" s="7">
        <v>2500</v>
      </c>
    </row>
    <row r="16" spans="1:5" ht="16.5">
      <c r="A16" s="7">
        <v>6</v>
      </c>
      <c r="B16" s="7" t="s">
        <v>119</v>
      </c>
      <c r="C16" s="7" t="s">
        <v>144</v>
      </c>
      <c r="D16" s="7">
        <v>400</v>
      </c>
      <c r="E16" s="7">
        <v>4000</v>
      </c>
    </row>
    <row r="17" spans="1:5" ht="16.5">
      <c r="A17" s="7">
        <v>7</v>
      </c>
      <c r="B17" s="7" t="s">
        <v>121</v>
      </c>
      <c r="C17" s="7" t="s">
        <v>122</v>
      </c>
      <c r="D17" s="7">
        <v>4000</v>
      </c>
      <c r="E17" s="7">
        <v>4000</v>
      </c>
    </row>
    <row r="18" spans="1:5" ht="16.5">
      <c r="A18" s="7">
        <v>8</v>
      </c>
      <c r="B18" s="7" t="s">
        <v>123</v>
      </c>
      <c r="C18" s="7" t="s">
        <v>124</v>
      </c>
      <c r="D18" s="7">
        <v>3000</v>
      </c>
      <c r="E18" s="7">
        <v>3000</v>
      </c>
    </row>
    <row r="19" spans="1:5" ht="16.5">
      <c r="A19" s="123" t="s">
        <v>60</v>
      </c>
      <c r="B19" s="131"/>
      <c r="C19" s="131"/>
      <c r="D19" s="124"/>
      <c r="E19" s="7">
        <f>E11+E13+E14+E15+E16+E18+E17+E12</f>
        <v>21800</v>
      </c>
    </row>
    <row r="20" spans="1:5" ht="16.5">
      <c r="A20" s="8"/>
      <c r="B20" s="8"/>
      <c r="C20" s="8"/>
      <c r="D20" s="8"/>
      <c r="E20" s="8"/>
    </row>
    <row r="21" spans="1:5" ht="16.5">
      <c r="A21" s="7" t="s">
        <v>81</v>
      </c>
      <c r="B21" s="7" t="s">
        <v>109</v>
      </c>
      <c r="C21" s="123" t="s">
        <v>53</v>
      </c>
      <c r="D21" s="124"/>
      <c r="E21" s="7" t="s">
        <v>84</v>
      </c>
    </row>
    <row r="22" spans="1:5" ht="16.5">
      <c r="A22" s="7">
        <v>1</v>
      </c>
      <c r="B22" s="7" t="s">
        <v>125</v>
      </c>
      <c r="C22" s="123" t="s">
        <v>126</v>
      </c>
      <c r="D22" s="124"/>
      <c r="E22" s="7">
        <v>1500</v>
      </c>
    </row>
    <row r="23" spans="1:5" ht="16.5">
      <c r="A23" s="123" t="s">
        <v>60</v>
      </c>
      <c r="B23" s="131"/>
      <c r="C23" s="131"/>
      <c r="D23" s="124"/>
      <c r="E23" s="7">
        <f>E22</f>
        <v>1500</v>
      </c>
    </row>
    <row r="24" spans="1:5" ht="16.5">
      <c r="A24" s="8"/>
      <c r="B24" s="8"/>
      <c r="C24" s="8"/>
      <c r="D24" s="8"/>
      <c r="E24" s="8"/>
    </row>
    <row r="25" spans="1:5" s="2" customFormat="1" ht="23.1" customHeight="1">
      <c r="A25" s="9" t="s">
        <v>50</v>
      </c>
      <c r="B25" s="9" t="s">
        <v>52</v>
      </c>
      <c r="C25" s="125" t="s">
        <v>53</v>
      </c>
      <c r="D25" s="126"/>
      <c r="E25" s="10"/>
    </row>
    <row r="26" spans="1:5" s="2" customFormat="1" ht="22.5" customHeight="1">
      <c r="A26" s="11" t="s">
        <v>131</v>
      </c>
      <c r="B26" s="12">
        <v>251</v>
      </c>
      <c r="C26" s="127">
        <v>1</v>
      </c>
      <c r="D26" s="128"/>
      <c r="E26" s="13">
        <f>(B26*C26)</f>
        <v>251</v>
      </c>
    </row>
    <row r="27" spans="1:5" s="2" customFormat="1" ht="27.95" customHeight="1">
      <c r="A27" s="11" t="s">
        <v>132</v>
      </c>
      <c r="B27" s="12">
        <v>615</v>
      </c>
      <c r="C27" s="127">
        <v>2</v>
      </c>
      <c r="D27" s="128"/>
      <c r="E27" s="13">
        <f>B27*C27</f>
        <v>1230</v>
      </c>
    </row>
    <row r="28" spans="1:5" ht="16.5">
      <c r="A28" s="117" t="s">
        <v>60</v>
      </c>
      <c r="B28" s="117"/>
      <c r="C28" s="117"/>
      <c r="D28" s="7"/>
      <c r="E28" s="4">
        <f>E26+E27</f>
        <v>1481</v>
      </c>
    </row>
    <row r="29" spans="1:5" ht="16.5">
      <c r="A29" s="8"/>
      <c r="B29" s="8"/>
      <c r="C29" s="8"/>
      <c r="D29" s="8"/>
      <c r="E29" s="8"/>
    </row>
    <row r="30" spans="1:5" ht="16.5">
      <c r="A30" s="115" t="s">
        <v>133</v>
      </c>
      <c r="B30" s="115"/>
      <c r="C30" s="115"/>
      <c r="D30" s="4"/>
      <c r="E30" s="4">
        <f>(E8+E19+E23+E28)*0.06</f>
        <v>2086.86</v>
      </c>
    </row>
    <row r="31" spans="1:5" ht="16.5">
      <c r="A31" s="115" t="s">
        <v>134</v>
      </c>
      <c r="B31" s="115"/>
      <c r="C31" s="115"/>
      <c r="D31" s="4"/>
      <c r="E31" s="4">
        <f>E8+E19+E23+E28+E30</f>
        <v>36867.86</v>
      </c>
    </row>
    <row r="32" spans="1:5" ht="16.5">
      <c r="A32" s="115" t="s">
        <v>63</v>
      </c>
      <c r="B32" s="115"/>
      <c r="C32" s="115"/>
      <c r="D32" s="14">
        <v>0.7</v>
      </c>
      <c r="E32" s="132">
        <f>E31*0.7</f>
        <v>25807.502</v>
      </c>
    </row>
  </sheetData>
  <mergeCells count="20">
    <mergeCell ref="A30:C30"/>
    <mergeCell ref="A31:C31"/>
    <mergeCell ref="A32:C32"/>
    <mergeCell ref="B3:B4"/>
    <mergeCell ref="B5:B7"/>
    <mergeCell ref="A23:D23"/>
    <mergeCell ref="C25:D25"/>
    <mergeCell ref="C26:D26"/>
    <mergeCell ref="C27:D27"/>
    <mergeCell ref="A28:C28"/>
    <mergeCell ref="C7:D7"/>
    <mergeCell ref="A8:D8"/>
    <mergeCell ref="A19:D19"/>
    <mergeCell ref="C21:D21"/>
    <mergeCell ref="C22:D22"/>
    <mergeCell ref="A2:E2"/>
    <mergeCell ref="C3:D3"/>
    <mergeCell ref="C4:D4"/>
    <mergeCell ref="C5:D5"/>
    <mergeCell ref="C6:D6"/>
  </mergeCells>
  <phoneticPr fontId="3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广州</vt:lpstr>
      <vt:lpstr>青岛</vt:lpstr>
      <vt:lpstr>重庆</vt:lpstr>
      <vt:lpstr>武汉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UBSS066 翟娟娟 Melitta Zhai</cp:lastModifiedBy>
  <dcterms:created xsi:type="dcterms:W3CDTF">2015-06-05T18:17:00Z</dcterms:created>
  <dcterms:modified xsi:type="dcterms:W3CDTF">2020-11-04T07:13:44Z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