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5" yWindow="-105" windowWidth="19410" windowHeight="10560" tabRatio="844" activeTab="5"/>
  </bookViews>
  <sheets>
    <sheet name="Summary" sheetId="19" r:id="rId1"/>
    <sheet name="项目整体沟通运营" sheetId="5" r:id="rId2"/>
    <sheet name="筛查车租赁" sheetId="10" r:id="rId3"/>
    <sheet name="浙江17场筛查" sheetId="2" r:id="rId4"/>
    <sheet name="江苏16场筛查" sheetId="15" r:id="rId5"/>
    <sheet name="抗击新型冠状病毒移动筛查平台项目启动" sheetId="20" r:id="rId6"/>
  </sheets>
  <externalReferences>
    <externalReference r:id="rId7"/>
  </externalReferences>
  <definedNames>
    <definedName name="一级">'[1]02.RATECARD'!$D$117:$D$124</definedName>
  </definedNames>
  <calcPr calcId="152511"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76" i="15" l="1"/>
  <c r="N77" i="15"/>
  <c r="N78" i="15"/>
  <c r="N79" i="15"/>
  <c r="N80" i="15"/>
  <c r="N81" i="15"/>
  <c r="N82" i="15"/>
  <c r="N41" i="15"/>
  <c r="N42" i="15"/>
  <c r="N43" i="15"/>
  <c r="N44" i="15"/>
  <c r="N45" i="15"/>
  <c r="N46" i="15"/>
  <c r="N47" i="15"/>
  <c r="N48" i="15"/>
  <c r="N49" i="15"/>
  <c r="N50" i="15"/>
  <c r="N51" i="15"/>
  <c r="N52" i="15"/>
  <c r="N53" i="15"/>
  <c r="N54" i="15"/>
  <c r="N55" i="15"/>
  <c r="N56" i="15"/>
  <c r="N57" i="15"/>
  <c r="N58" i="15"/>
  <c r="N59" i="15"/>
  <c r="N60" i="15"/>
  <c r="N61" i="15"/>
  <c r="N62" i="15"/>
  <c r="N63" i="15"/>
  <c r="N64" i="15"/>
  <c r="N65" i="15"/>
  <c r="N66" i="15"/>
  <c r="N67" i="15"/>
  <c r="N68" i="15"/>
  <c r="N69" i="15"/>
  <c r="N70" i="15"/>
  <c r="N71" i="15"/>
  <c r="N72" i="15"/>
  <c r="N73" i="15"/>
  <c r="N74" i="15"/>
  <c r="N18" i="15"/>
  <c r="N19" i="15"/>
  <c r="N20" i="15"/>
  <c r="N21" i="15"/>
  <c r="N22" i="15"/>
  <c r="N23" i="15"/>
  <c r="N24" i="15"/>
  <c r="N25" i="15"/>
  <c r="N26" i="15"/>
  <c r="N27" i="15"/>
  <c r="N28" i="15"/>
  <c r="N29" i="15"/>
  <c r="N30" i="15"/>
  <c r="N31" i="15"/>
  <c r="N32" i="15"/>
  <c r="N33" i="15"/>
  <c r="N34" i="15"/>
  <c r="N35" i="15"/>
  <c r="N36" i="15"/>
  <c r="N37" i="15"/>
  <c r="N38" i="15"/>
  <c r="N39" i="15"/>
  <c r="N4" i="15"/>
  <c r="N5" i="15"/>
  <c r="N6" i="15"/>
  <c r="N7" i="15"/>
  <c r="N8" i="15"/>
  <c r="N9" i="15"/>
  <c r="N10" i="15"/>
  <c r="N16" i="15"/>
  <c r="N92" i="15"/>
  <c r="H18" i="15"/>
  <c r="H19" i="15"/>
  <c r="H20" i="15"/>
  <c r="H21" i="15"/>
  <c r="H22" i="15"/>
  <c r="H23" i="15"/>
  <c r="H24" i="15"/>
  <c r="H25" i="15"/>
  <c r="H26" i="15"/>
  <c r="H27" i="15"/>
  <c r="H28" i="15"/>
  <c r="H29" i="15"/>
  <c r="H30" i="15"/>
  <c r="H31" i="15"/>
  <c r="H32" i="15"/>
  <c r="H33" i="15"/>
  <c r="H34" i="15"/>
  <c r="H35" i="15"/>
  <c r="H36" i="15"/>
  <c r="H37" i="15"/>
  <c r="H38" i="15"/>
  <c r="H39" i="15"/>
  <c r="H41" i="15"/>
  <c r="H42" i="15"/>
  <c r="H43" i="15"/>
  <c r="H44"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3" i="15"/>
  <c r="H74" i="15"/>
  <c r="N83"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4" i="2"/>
  <c r="N22" i="2"/>
  <c r="N23" i="2"/>
  <c r="N24" i="2"/>
  <c r="N25" i="2"/>
  <c r="N46" i="2"/>
  <c r="N26" i="2"/>
  <c r="N45" i="2"/>
  <c r="N15" i="5"/>
  <c r="N4" i="5"/>
  <c r="N5" i="5"/>
  <c r="N6" i="5"/>
  <c r="N7" i="5"/>
  <c r="N8" i="5"/>
  <c r="N9" i="5"/>
  <c r="N16" i="5"/>
  <c r="D10" i="19"/>
  <c r="F24" i="20"/>
  <c r="F25" i="20"/>
  <c r="F23" i="20"/>
  <c r="F20" i="20"/>
  <c r="F19" i="20"/>
  <c r="F18" i="20"/>
  <c r="F17" i="20"/>
  <c r="F16" i="20"/>
  <c r="F15" i="20"/>
  <c r="F14" i="20"/>
  <c r="F13" i="20"/>
  <c r="F12" i="20"/>
  <c r="F21" i="20"/>
  <c r="C4" i="20"/>
  <c r="F26" i="20"/>
  <c r="C5" i="20"/>
  <c r="F28" i="20"/>
  <c r="C6" i="20"/>
  <c r="C7" i="20"/>
  <c r="F29" i="20"/>
  <c r="N102" i="2"/>
  <c r="N44" i="2"/>
  <c r="N43" i="2"/>
  <c r="N42" i="2"/>
  <c r="N41" i="2"/>
  <c r="N40" i="2"/>
  <c r="N33" i="2"/>
  <c r="H44" i="2"/>
  <c r="H43" i="2"/>
  <c r="H42" i="2"/>
  <c r="H41" i="2"/>
  <c r="H40" i="2"/>
  <c r="N29" i="2"/>
  <c r="N30" i="2"/>
  <c r="N31" i="2"/>
  <c r="N32" i="2"/>
  <c r="N34" i="2"/>
  <c r="N35" i="2"/>
  <c r="N36" i="2"/>
  <c r="N37" i="2"/>
  <c r="N38" i="2"/>
  <c r="N39" i="2"/>
  <c r="N87" i="2"/>
  <c r="N88" i="2"/>
  <c r="N89" i="2"/>
  <c r="N90" i="2"/>
  <c r="N91" i="2"/>
  <c r="N47" i="2"/>
  <c r="N48" i="2"/>
  <c r="N4" i="2"/>
  <c r="N5" i="2"/>
  <c r="N6" i="2"/>
  <c r="N7" i="2"/>
  <c r="N8" i="2"/>
  <c r="N9" i="2"/>
  <c r="N10" i="2"/>
  <c r="N11" i="2"/>
  <c r="N12" i="2"/>
  <c r="N13" i="2"/>
  <c r="N14" i="2"/>
  <c r="N15" i="2"/>
  <c r="N16" i="2"/>
  <c r="N17" i="2"/>
  <c r="N18" i="2"/>
  <c r="N19" i="2"/>
  <c r="N6" i="10"/>
  <c r="N7" i="10"/>
  <c r="C11" i="19"/>
  <c r="H11" i="2"/>
  <c r="H35" i="2"/>
  <c r="H5" i="2"/>
  <c r="H55" i="2"/>
  <c r="H46" i="2"/>
  <c r="E12" i="15"/>
  <c r="H12" i="15"/>
  <c r="E11" i="15"/>
  <c r="H11" i="15"/>
  <c r="H10" i="15"/>
  <c r="H9" i="15"/>
  <c r="H8" i="15"/>
  <c r="H7" i="15"/>
  <c r="H6" i="15"/>
  <c r="H5" i="15"/>
  <c r="H4" i="15"/>
  <c r="H16" i="15"/>
  <c r="H81" i="2"/>
  <c r="H80" i="2"/>
  <c r="H79" i="2"/>
  <c r="H78" i="2"/>
  <c r="H77" i="2"/>
  <c r="H76" i="2"/>
  <c r="H75" i="2"/>
  <c r="H74" i="2"/>
  <c r="H73" i="2"/>
  <c r="H72" i="2"/>
  <c r="H71" i="2"/>
  <c r="H70" i="2"/>
  <c r="H69" i="2"/>
  <c r="H68" i="2"/>
  <c r="H67" i="2"/>
  <c r="H66" i="2"/>
  <c r="H65" i="2"/>
  <c r="H64" i="2"/>
  <c r="H63" i="2"/>
  <c r="H62" i="2"/>
  <c r="H61" i="2"/>
  <c r="H60" i="2"/>
  <c r="H59" i="2"/>
  <c r="H58" i="2"/>
  <c r="H57" i="2"/>
  <c r="H56" i="2"/>
  <c r="H54" i="2"/>
  <c r="H53" i="2"/>
  <c r="H52" i="2"/>
  <c r="H31" i="2"/>
  <c r="H48" i="2"/>
  <c r="H47" i="2"/>
  <c r="H45" i="2"/>
  <c r="H39" i="2"/>
  <c r="H38" i="2"/>
  <c r="H37" i="2"/>
  <c r="H36" i="2"/>
  <c r="H34" i="2"/>
  <c r="H33" i="2"/>
  <c r="H32" i="2"/>
  <c r="H30" i="2"/>
  <c r="H29" i="2"/>
  <c r="E21" i="2"/>
  <c r="H21" i="2"/>
  <c r="E20" i="2"/>
  <c r="H20" i="2"/>
  <c r="H19" i="2"/>
  <c r="H18" i="2"/>
  <c r="H17" i="2"/>
  <c r="H16" i="2"/>
  <c r="H15" i="2"/>
  <c r="H14" i="2"/>
  <c r="H13" i="2"/>
  <c r="H12" i="2"/>
  <c r="H10" i="2"/>
  <c r="H9" i="2"/>
  <c r="H8" i="2"/>
  <c r="H7" i="2"/>
  <c r="H6" i="2"/>
  <c r="H4" i="2"/>
  <c r="H5" i="10"/>
  <c r="H4" i="10"/>
  <c r="H14" i="5"/>
  <c r="H13" i="5"/>
  <c r="H12" i="5"/>
  <c r="H11" i="5"/>
  <c r="H8" i="5"/>
  <c r="H7" i="5"/>
  <c r="H6" i="5"/>
  <c r="H5" i="5"/>
  <c r="H4" i="5"/>
  <c r="H9" i="5"/>
  <c r="H15" i="5"/>
  <c r="H6" i="10"/>
  <c r="H16" i="5"/>
  <c r="H7" i="10"/>
  <c r="H18" i="5"/>
  <c r="H19" i="5"/>
  <c r="H8" i="10"/>
  <c r="H9" i="10"/>
  <c r="N8" i="10"/>
  <c r="N9" i="10"/>
  <c r="D7" i="19"/>
  <c r="E7" i="19"/>
  <c r="N18" i="5"/>
  <c r="N19" i="5"/>
  <c r="D6" i="19"/>
  <c r="E6" i="19"/>
  <c r="H92" i="15"/>
  <c r="N92" i="2"/>
  <c r="N93" i="2"/>
  <c r="N85" i="2"/>
  <c r="N49" i="2"/>
  <c r="N50" i="2"/>
  <c r="H49" i="2"/>
  <c r="H50" i="2"/>
  <c r="H84" i="2"/>
  <c r="H85" i="2"/>
  <c r="H27" i="2"/>
  <c r="N94" i="15"/>
  <c r="N95" i="15"/>
  <c r="D9" i="19"/>
  <c r="E9" i="19"/>
  <c r="N27" i="2"/>
  <c r="N104" i="2"/>
  <c r="H104" i="2"/>
  <c r="H94" i="15"/>
  <c r="H95" i="15"/>
  <c r="N106" i="2"/>
  <c r="H106" i="2"/>
  <c r="H107" i="2"/>
  <c r="N107" i="2"/>
  <c r="D8" i="19"/>
  <c r="E8" i="19"/>
  <c r="D11" i="19"/>
  <c r="E11" i="19"/>
</calcChain>
</file>

<file path=xl/sharedStrings.xml><?xml version="1.0" encoding="utf-8"?>
<sst xmlns="http://schemas.openxmlformats.org/spreadsheetml/2006/main" count="999" uniqueCount="403">
  <si>
    <t>人/天</t>
  </si>
  <si>
    <t>摄像师</t>
  </si>
  <si>
    <t>摄影师</t>
  </si>
  <si>
    <t>套</t>
  </si>
  <si>
    <t>个</t>
  </si>
  <si>
    <t>个</t>
    <phoneticPr fontId="4" type="noConversion"/>
  </si>
  <si>
    <t>1-1</t>
    <phoneticPr fontId="6" type="noConversion"/>
  </si>
  <si>
    <t>小时</t>
  </si>
  <si>
    <t>1-3</t>
  </si>
  <si>
    <t>话筒套</t>
  </si>
  <si>
    <t>对讲机</t>
  </si>
  <si>
    <t>签到台卡</t>
    <phoneticPr fontId="4" type="noConversion"/>
  </si>
  <si>
    <t>个</t>
    <phoneticPr fontId="4" type="noConversion"/>
  </si>
  <si>
    <t>1-4</t>
  </si>
  <si>
    <t>2-1</t>
    <phoneticPr fontId="6" type="noConversion"/>
  </si>
  <si>
    <t>2-2</t>
  </si>
  <si>
    <t>执行方案</t>
    <rPh sb="0" eb="2">
      <t>an'l</t>
    </rPh>
    <phoneticPr fontId="5" type="noConversion"/>
  </si>
  <si>
    <t>患教宣传展板</t>
    <rPh sb="0" eb="2">
      <t>an'l</t>
    </rPh>
    <phoneticPr fontId="5" type="noConversion"/>
  </si>
  <si>
    <t>执行方案撰写与修改</t>
  </si>
  <si>
    <t>项</t>
  </si>
  <si>
    <t>台</t>
  </si>
  <si>
    <t>含安装，含运费，含技术人员</t>
  </si>
  <si>
    <t>现场执行人员餐费</t>
    <rPh sb="0" eb="2">
      <t>an'l</t>
    </rPh>
    <phoneticPr fontId="5" type="noConversion"/>
  </si>
  <si>
    <t>现场兼职人员</t>
    <rPh sb="0" eb="2">
      <t>an'l</t>
    </rPh>
    <phoneticPr fontId="5" type="noConversion"/>
  </si>
  <si>
    <t>电视机 50寸</t>
  </si>
  <si>
    <t>音响设备</t>
  </si>
  <si>
    <t>包括话筒</t>
  </si>
  <si>
    <t>宣传单页</t>
  </si>
  <si>
    <t>A4彩印</t>
  </si>
  <si>
    <t>张</t>
  </si>
  <si>
    <t>矿泉水</t>
  </si>
  <si>
    <t>箱</t>
  </si>
  <si>
    <t>帐篷</t>
  </si>
  <si>
    <t>3*4.5米</t>
  </si>
  <si>
    <t>桌椅</t>
  </si>
  <si>
    <t>按套 1桌4椅</t>
  </si>
  <si>
    <t>项目经理</t>
  </si>
  <si>
    <t>项目整体快递费用</t>
  </si>
  <si>
    <t>3-6</t>
  </si>
  <si>
    <t>3-7</t>
  </si>
  <si>
    <t>3-10</t>
  </si>
  <si>
    <t>3-11</t>
  </si>
  <si>
    <t>3-12</t>
  </si>
  <si>
    <t>3-13</t>
  </si>
  <si>
    <t>3-14</t>
  </si>
  <si>
    <t>3-15</t>
  </si>
  <si>
    <t>3-16</t>
  </si>
  <si>
    <t>3-18</t>
  </si>
  <si>
    <t>3-19</t>
  </si>
  <si>
    <t>3-20</t>
  </si>
  <si>
    <t>3-21</t>
  </si>
  <si>
    <t>3-23</t>
  </si>
  <si>
    <t>筛查车租赁</t>
    <phoneticPr fontId="4" type="noConversion"/>
  </si>
  <si>
    <t>项目总控</t>
    <phoneticPr fontId="4" type="noConversion"/>
  </si>
  <si>
    <t>项目沟通-出差</t>
    <phoneticPr fontId="4" type="noConversion"/>
  </si>
  <si>
    <t>2-3</t>
    <phoneticPr fontId="4" type="noConversion"/>
  </si>
  <si>
    <t>小时</t>
    <phoneticPr fontId="4" type="noConversion"/>
  </si>
  <si>
    <t>项目经理</t>
    <phoneticPr fontId="4" type="noConversion"/>
  </si>
  <si>
    <t>项目报告</t>
    <phoneticPr fontId="4" type="noConversion"/>
  </si>
  <si>
    <t>医学支持</t>
    <phoneticPr fontId="4" type="noConversion"/>
  </si>
  <si>
    <t>医学经理，医学内容资料查询和PPT撰写</t>
    <phoneticPr fontId="4" type="noConversion"/>
  </si>
  <si>
    <t>晚/间</t>
    <phoneticPr fontId="4" type="noConversion"/>
  </si>
  <si>
    <t>件</t>
    <phoneticPr fontId="4" type="noConversion"/>
  </si>
  <si>
    <t>方案</t>
    <phoneticPr fontId="4" type="noConversion"/>
  </si>
  <si>
    <t>小时</t>
    <phoneticPr fontId="4" type="noConversion"/>
  </si>
  <si>
    <t>每场租赁</t>
    <phoneticPr fontId="4" type="noConversion"/>
  </si>
  <si>
    <t>1-1</t>
    <phoneticPr fontId="4" type="noConversion"/>
  </si>
  <si>
    <t>1-2</t>
  </si>
  <si>
    <t>文案领导及公益大使致辞稿、串词，宣传海报展示文案、绕口令文案、战略协议、邀请函文案</t>
  </si>
  <si>
    <t>文案新闻稿撰写</t>
  </si>
  <si>
    <t>2-3</t>
  </si>
  <si>
    <t>2-4</t>
  </si>
  <si>
    <t>3-2</t>
  </si>
  <si>
    <t>3-3</t>
  </si>
  <si>
    <t>3-4</t>
  </si>
  <si>
    <t>3-5</t>
  </si>
  <si>
    <t>衍生设计</t>
    <phoneticPr fontId="4" type="noConversion"/>
  </si>
  <si>
    <t>次</t>
    <phoneticPr fontId="4" type="noConversion"/>
  </si>
  <si>
    <t>针对已有设计的修改含背景板 展架 胸卡 台卡，共6个城市的筛查</t>
    <phoneticPr fontId="4" type="noConversion"/>
  </si>
  <si>
    <t>个</t>
    <phoneticPr fontId="4" type="noConversion"/>
  </si>
  <si>
    <t>篇</t>
    <phoneticPr fontId="4" type="noConversion"/>
  </si>
  <si>
    <t>文案撰写</t>
    <phoneticPr fontId="4" type="noConversion"/>
  </si>
  <si>
    <t>新闻稿撰写</t>
    <phoneticPr fontId="4" type="noConversion"/>
  </si>
  <si>
    <t>打印机</t>
    <phoneticPr fontId="4" type="noConversion"/>
  </si>
  <si>
    <t>每场租赁，含耗材</t>
    <phoneticPr fontId="4" type="noConversion"/>
  </si>
  <si>
    <t>台</t>
    <phoneticPr fontId="4" type="noConversion"/>
  </si>
  <si>
    <t>包含所有搭建物料和执行物料的运输，分多次运输</t>
    <phoneticPr fontId="6" type="noConversion"/>
  </si>
  <si>
    <t>展架</t>
    <phoneticPr fontId="4" type="noConversion"/>
  </si>
  <si>
    <t>每场10套，项目介绍*1，项目流程*1，患教展架*2，设备介绍*3，专家介绍*1，指示*2</t>
    <phoneticPr fontId="4" type="noConversion"/>
  </si>
  <si>
    <t>活动附料</t>
    <phoneticPr fontId="4" type="noConversion"/>
  </si>
  <si>
    <t>纸、笔、通信电缆、封边条等</t>
    <phoneticPr fontId="4" type="noConversion"/>
  </si>
  <si>
    <t xml:space="preserve">套/场 </t>
    <phoneticPr fontId="4" type="noConversion"/>
  </si>
  <si>
    <t>康康舞教练</t>
    <phoneticPr fontId="4" type="noConversion"/>
  </si>
  <si>
    <t>负责前期和当地卫生局沟通，走报批流程及现场执行</t>
    <rPh sb="0" eb="1">
      <t>quan'cheng</t>
    </rPh>
    <rPh sb="2" eb="3">
      <t>xiag'mu</t>
    </rPh>
    <rPh sb="4" eb="5">
      <t>guan'li</t>
    </rPh>
    <phoneticPr fontId="5" type="noConversion"/>
  </si>
  <si>
    <t>执行经理</t>
    <phoneticPr fontId="4" type="noConversion"/>
  </si>
  <si>
    <t>负责现场执行</t>
    <phoneticPr fontId="4" type="noConversion"/>
  </si>
  <si>
    <t>每场1人</t>
    <phoneticPr fontId="4" type="noConversion"/>
  </si>
  <si>
    <t>1-1</t>
    <phoneticPr fontId="4" type="noConversion"/>
  </si>
  <si>
    <t>3-8</t>
  </si>
  <si>
    <t>3-9</t>
  </si>
  <si>
    <t>整体合计</t>
    <phoneticPr fontId="4" type="noConversion"/>
  </si>
  <si>
    <t>租赁</t>
    <phoneticPr fontId="4" type="noConversion"/>
  </si>
  <si>
    <t>每场设备租赁及人员支持费用（按每场收取）</t>
    <phoneticPr fontId="4" type="noConversion"/>
  </si>
  <si>
    <t>跟拍脚本撰写</t>
    <phoneticPr fontId="4" type="noConversion"/>
  </si>
  <si>
    <t>次</t>
    <phoneticPr fontId="4" type="noConversion"/>
  </si>
  <si>
    <t>摄像助理</t>
    <phoneticPr fontId="6" type="noConversion"/>
  </si>
  <si>
    <t>摄像设备</t>
  </si>
  <si>
    <t>录音设备（专业无线声音采集器）</t>
    <phoneticPr fontId="6" type="noConversion"/>
  </si>
  <si>
    <t>套/天</t>
    <phoneticPr fontId="6" type="noConversion"/>
  </si>
  <si>
    <t>特效-二维动画</t>
    <phoneticPr fontId="6" type="noConversion"/>
  </si>
  <si>
    <t>配音&amp;旁白-专业配音师</t>
    <phoneticPr fontId="6" type="noConversion"/>
  </si>
  <si>
    <t>配音/配乐/字幕</t>
    <phoneticPr fontId="6" type="noConversion"/>
  </si>
  <si>
    <t>影片输出，按详细需求输出不同格式的视频</t>
    <phoneticPr fontId="6" type="noConversion"/>
  </si>
  <si>
    <t>次</t>
    <phoneticPr fontId="4" type="noConversion"/>
  </si>
  <si>
    <t>秒</t>
    <phoneticPr fontId="4" type="noConversion"/>
  </si>
  <si>
    <t>分钟</t>
    <phoneticPr fontId="4" type="noConversion"/>
  </si>
  <si>
    <t>套</t>
    <phoneticPr fontId="4" type="noConversion"/>
  </si>
  <si>
    <t>3-1</t>
    <phoneticPr fontId="4" type="noConversion"/>
  </si>
  <si>
    <t>2-7</t>
  </si>
  <si>
    <t>2-8</t>
  </si>
  <si>
    <t>2-9</t>
  </si>
  <si>
    <t>2-10</t>
  </si>
  <si>
    <t>2-11</t>
  </si>
  <si>
    <t>2-12</t>
  </si>
  <si>
    <t>2-13</t>
  </si>
  <si>
    <t>2-14</t>
  </si>
  <si>
    <t>3-24</t>
  </si>
  <si>
    <t>设备技师</t>
    <phoneticPr fontId="4" type="noConversion"/>
  </si>
  <si>
    <t>AI读片师</t>
    <phoneticPr fontId="4" type="noConversion"/>
  </si>
  <si>
    <t>转诊单</t>
    <phoneticPr fontId="4" type="noConversion"/>
  </si>
  <si>
    <t>筛查问卷</t>
    <phoneticPr fontId="4" type="noConversion"/>
  </si>
  <si>
    <t>A4</t>
    <phoneticPr fontId="4" type="noConversion"/>
  </si>
  <si>
    <t>份</t>
    <phoneticPr fontId="4" type="noConversion"/>
  </si>
  <si>
    <t>份</t>
    <phoneticPr fontId="4" type="noConversion"/>
  </si>
  <si>
    <t>3-25</t>
  </si>
  <si>
    <t>转诊办公室贴</t>
    <phoneticPr fontId="4" type="noConversion"/>
  </si>
  <si>
    <t>2-15</t>
  </si>
  <si>
    <t>个</t>
    <phoneticPr fontId="4" type="noConversion"/>
  </si>
  <si>
    <t>KT板门贴</t>
    <phoneticPr fontId="4" type="noConversion"/>
  </si>
  <si>
    <t>患教三折页</t>
    <phoneticPr fontId="4" type="noConversion"/>
  </si>
  <si>
    <t>A5大小</t>
    <phoneticPr fontId="4" type="noConversion"/>
  </si>
  <si>
    <t>个</t>
    <phoneticPr fontId="4" type="noConversion"/>
  </si>
  <si>
    <t>人/月</t>
    <phoneticPr fontId="4" type="noConversion"/>
  </si>
  <si>
    <t>记录片制作(全国多地）</t>
    <phoneticPr fontId="4" type="noConversion"/>
  </si>
  <si>
    <t>月工资+每天300的出差补贴+税费</t>
    <phoneticPr fontId="4" type="noConversion"/>
  </si>
  <si>
    <t>A4彩印</t>
    <phoneticPr fontId="4" type="noConversion"/>
  </si>
  <si>
    <t>云摄影</t>
    <phoneticPr fontId="4" type="noConversion"/>
  </si>
  <si>
    <t>天</t>
    <phoneticPr fontId="4" type="noConversion"/>
  </si>
  <si>
    <t>1-7</t>
  </si>
  <si>
    <t>1场2人</t>
    <phoneticPr fontId="4" type="noConversion"/>
  </si>
  <si>
    <t>一米栏</t>
    <phoneticPr fontId="4" type="noConversion"/>
  </si>
  <si>
    <t>每场20个</t>
    <phoneticPr fontId="4" type="noConversion"/>
  </si>
  <si>
    <t>1-8</t>
  </si>
  <si>
    <t>转诊等待区</t>
    <phoneticPr fontId="4" type="noConversion"/>
  </si>
  <si>
    <t>舞台区地毯</t>
    <phoneticPr fontId="4" type="noConversion"/>
  </si>
  <si>
    <t>排号小纸贴</t>
    <phoneticPr fontId="4" type="noConversion"/>
  </si>
  <si>
    <t>医生白大褂</t>
    <phoneticPr fontId="4" type="noConversion"/>
  </si>
  <si>
    <t>医生工作服</t>
    <phoneticPr fontId="4" type="noConversion"/>
  </si>
  <si>
    <t>工作人员工作服</t>
    <phoneticPr fontId="4" type="noConversion"/>
  </si>
  <si>
    <t>工作人员用，黑色，长袖卫衣</t>
    <phoneticPr fontId="4" type="noConversion"/>
  </si>
  <si>
    <t>工作人员工作服Logo</t>
    <phoneticPr fontId="4" type="noConversion"/>
  </si>
  <si>
    <t>张</t>
    <phoneticPr fontId="4" type="noConversion"/>
  </si>
  <si>
    <t>立式防风德展，0.8M*1.8M，双面卡槽，加重防晃，铝合金钢板</t>
    <phoneticPr fontId="4" type="noConversion"/>
  </si>
  <si>
    <t>40L，可分类垃圾桶</t>
    <phoneticPr fontId="4" type="noConversion"/>
  </si>
  <si>
    <t>卷线盘</t>
    <phoneticPr fontId="4" type="noConversion"/>
  </si>
  <si>
    <t>50米卷线盘1个，3米插线板1个，PVC压线槽10个</t>
    <phoneticPr fontId="4" type="noConversion"/>
  </si>
  <si>
    <t>个</t>
    <phoneticPr fontId="4" type="noConversion"/>
  </si>
  <si>
    <t>1-5</t>
  </si>
  <si>
    <t>1-6</t>
  </si>
  <si>
    <t>1-12</t>
  </si>
  <si>
    <t>康康人偶</t>
    <phoneticPr fontId="4" type="noConversion"/>
  </si>
  <si>
    <t>3-26</t>
  </si>
  <si>
    <t>现场秩序维护，协助患者筛查，派发礼品和宣传单</t>
    <phoneticPr fontId="4" type="noConversion"/>
  </si>
  <si>
    <t>红色，6*4米</t>
    <phoneticPr fontId="4" type="noConversion"/>
  </si>
  <si>
    <t>平米</t>
    <phoneticPr fontId="4" type="noConversion"/>
  </si>
  <si>
    <t>个</t>
    <phoneticPr fontId="4" type="noConversion"/>
  </si>
  <si>
    <t>30*42CM，桌面展示牌，雪弗板</t>
    <phoneticPr fontId="4" type="noConversion"/>
  </si>
  <si>
    <t>海报</t>
    <phoneticPr fontId="4" type="noConversion"/>
  </si>
  <si>
    <t>90*60CM。3种海报，每种10张，共30张</t>
    <phoneticPr fontId="4" type="noConversion"/>
  </si>
  <si>
    <t>2-16</t>
  </si>
  <si>
    <t>2-17</t>
  </si>
  <si>
    <t>2-18</t>
  </si>
  <si>
    <t>打印纸</t>
    <phoneticPr fontId="4" type="noConversion"/>
  </si>
  <si>
    <t>A4，一包500张，预计1天使用2包</t>
    <phoneticPr fontId="4" type="noConversion"/>
  </si>
  <si>
    <t>包</t>
    <phoneticPr fontId="4" type="noConversion"/>
  </si>
  <si>
    <t>张</t>
    <phoneticPr fontId="4" type="noConversion"/>
  </si>
  <si>
    <t>3-27</t>
  </si>
  <si>
    <t>3-28</t>
  </si>
  <si>
    <t>启动道具</t>
    <phoneticPr fontId="4" type="noConversion"/>
  </si>
  <si>
    <t>开幕卷轴租赁，高80CM，长4M，可供8-10人使用，卷轴尺寸336CM*61CM</t>
    <phoneticPr fontId="4" type="noConversion"/>
  </si>
  <si>
    <t>套</t>
    <phoneticPr fontId="4" type="noConversion"/>
  </si>
  <si>
    <t>区域台卡</t>
    <phoneticPr fontId="4" type="noConversion"/>
  </si>
  <si>
    <t>桶装水</t>
    <phoneticPr fontId="4" type="noConversion"/>
  </si>
  <si>
    <t>套</t>
    <phoneticPr fontId="4" type="noConversion"/>
  </si>
  <si>
    <t>3-29</t>
  </si>
  <si>
    <t>免责申明</t>
    <phoneticPr fontId="4" type="noConversion"/>
  </si>
  <si>
    <t>知情同意书</t>
    <phoneticPr fontId="4" type="noConversion"/>
  </si>
  <si>
    <t>3-30</t>
  </si>
  <si>
    <t>3-31</t>
  </si>
  <si>
    <t>3-32</t>
  </si>
  <si>
    <t>交通费</t>
    <phoneticPr fontId="4" type="noConversion"/>
  </si>
  <si>
    <t>餐费</t>
    <phoneticPr fontId="4" type="noConversion"/>
  </si>
  <si>
    <t>住宿，预计3次</t>
    <phoneticPr fontId="4" type="noConversion"/>
  </si>
  <si>
    <t>小时</t>
    <phoneticPr fontId="4" type="noConversion"/>
  </si>
  <si>
    <t>项目总监，包含各企业、政府机构沟通和把控、相应资料准备</t>
    <phoneticPr fontId="4" type="noConversion"/>
  </si>
  <si>
    <t>项目经理，项目整体协调、沟通、数据管理</t>
    <phoneticPr fontId="4" type="noConversion"/>
  </si>
  <si>
    <t>医学经理，学术报告撰写</t>
    <phoneticPr fontId="4" type="noConversion"/>
  </si>
  <si>
    <t>策略总监 ，创意方案，媒体方案，活动执行方案，SOP</t>
    <phoneticPr fontId="4" type="noConversion"/>
  </si>
  <si>
    <t>月</t>
    <phoneticPr fontId="4" type="noConversion"/>
  </si>
  <si>
    <t>7CM*8CM，无痕不粘贴</t>
    <phoneticPr fontId="6" type="noConversion"/>
  </si>
  <si>
    <t>餐费，13人</t>
    <phoneticPr fontId="4" type="noConversion"/>
  </si>
  <si>
    <t>张</t>
    <phoneticPr fontId="4" type="noConversion"/>
  </si>
  <si>
    <t>现场搭建工人</t>
    <phoneticPr fontId="4" type="noConversion"/>
  </si>
  <si>
    <t>人/工</t>
    <phoneticPr fontId="4" type="noConversion"/>
  </si>
  <si>
    <t>Item No.
项目编号</t>
  </si>
  <si>
    <t>Description 
费用描述</t>
  </si>
  <si>
    <t>Unit
单位</t>
  </si>
  <si>
    <t>Unit Price (exclu.TAX)
单价（不含税）</t>
  </si>
  <si>
    <t>QTY
数量</t>
  </si>
  <si>
    <t>Total
总价</t>
  </si>
  <si>
    <t>Remark
备注</t>
  </si>
  <si>
    <t>次数</t>
    <phoneticPr fontId="4" type="noConversion"/>
  </si>
  <si>
    <t>上海麦田公共关系咨询有限公司</t>
  </si>
  <si>
    <t>配音&amp;旁白-专业配音师</t>
    <phoneticPr fontId="6" type="noConversion"/>
  </si>
  <si>
    <t>Sub-total</t>
    <phoneticPr fontId="4" type="noConversion"/>
  </si>
  <si>
    <t>Total</t>
    <phoneticPr fontId="4" type="noConversion"/>
  </si>
  <si>
    <r>
      <t>3. 4th Party Service Fee-</t>
    </r>
    <r>
      <rPr>
        <b/>
        <sz val="10"/>
        <rFont val="微软雅黑"/>
        <family val="2"/>
        <charset val="134"/>
      </rPr>
      <t>第四方服务费</t>
    </r>
    <phoneticPr fontId="6" type="noConversion"/>
  </si>
  <si>
    <r>
      <t>4. 4th Party Tax-</t>
    </r>
    <r>
      <rPr>
        <b/>
        <sz val="10"/>
        <rFont val="微软雅黑"/>
        <family val="2"/>
        <charset val="134"/>
      </rPr>
      <t>第四方税费</t>
    </r>
    <phoneticPr fontId="6" type="noConversion"/>
  </si>
  <si>
    <r>
      <t>2. 4th Party Service Fee-</t>
    </r>
    <r>
      <rPr>
        <b/>
        <sz val="10"/>
        <rFont val="微软雅黑"/>
        <family val="2"/>
        <charset val="134"/>
      </rPr>
      <t>第四方服务费</t>
    </r>
    <phoneticPr fontId="6" type="noConversion"/>
  </si>
  <si>
    <r>
      <t>3. 4th Party Tax-</t>
    </r>
    <r>
      <rPr>
        <b/>
        <sz val="10"/>
        <rFont val="微软雅黑"/>
        <family val="2"/>
        <charset val="134"/>
      </rPr>
      <t>第四方税费</t>
    </r>
    <phoneticPr fontId="6" type="noConversion"/>
  </si>
  <si>
    <r>
      <t>4. 4th Party Service Fee-</t>
    </r>
    <r>
      <rPr>
        <b/>
        <sz val="10"/>
        <rFont val="微软雅黑"/>
        <family val="2"/>
        <charset val="134"/>
      </rPr>
      <t>第四方服务费</t>
    </r>
    <phoneticPr fontId="6" type="noConversion"/>
  </si>
  <si>
    <r>
      <t>5. 4th Party Tax-</t>
    </r>
    <r>
      <rPr>
        <b/>
        <sz val="10"/>
        <rFont val="微软雅黑"/>
        <family val="2"/>
        <charset val="134"/>
      </rPr>
      <t>第四方税费</t>
    </r>
    <phoneticPr fontId="6" type="noConversion"/>
  </si>
  <si>
    <t>Total</t>
    <phoneticPr fontId="4" type="noConversion"/>
  </si>
  <si>
    <t>Total</t>
    <phoneticPr fontId="4" type="noConversion"/>
  </si>
  <si>
    <t>整体沟通与计划</t>
    <phoneticPr fontId="4" type="noConversion"/>
  </si>
  <si>
    <t>策划文案及考察（按每个城市收取）</t>
    <phoneticPr fontId="4" type="noConversion"/>
  </si>
  <si>
    <t>单场执行小计</t>
    <phoneticPr fontId="4" type="noConversion"/>
  </si>
  <si>
    <t>记录片制作</t>
    <phoneticPr fontId="4" type="noConversion"/>
  </si>
  <si>
    <t>20场执行小计</t>
    <phoneticPr fontId="4" type="noConversion"/>
  </si>
  <si>
    <t>司机补贴、车辆养护费</t>
    <phoneticPr fontId="4" type="noConversion"/>
  </si>
  <si>
    <t>筛查车租赁</t>
    <phoneticPr fontId="4" type="noConversion"/>
  </si>
  <si>
    <t>筛查车按月租赁，CT机内耗材因筛查人数进行损耗，一定量后就要进行更换，因此月租已是最低价格</t>
    <phoneticPr fontId="4" type="noConversion"/>
  </si>
  <si>
    <t>画架</t>
    <phoneticPr fontId="4" type="noConversion"/>
  </si>
  <si>
    <t>策划文案及考察（按每个筛查点收取）</t>
    <phoneticPr fontId="4" type="noConversion"/>
  </si>
  <si>
    <t>1-13</t>
  </si>
  <si>
    <t>舞台</t>
    <phoneticPr fontId="4" type="noConversion"/>
  </si>
  <si>
    <t>6*4米*0.2米</t>
    <phoneticPr fontId="4" type="noConversion"/>
  </si>
  <si>
    <t>平方</t>
    <phoneticPr fontId="4" type="noConversion"/>
  </si>
  <si>
    <t>舞台背景板</t>
    <phoneticPr fontId="4" type="noConversion"/>
  </si>
  <si>
    <t>6*4米</t>
    <phoneticPr fontId="4" type="noConversion"/>
  </si>
  <si>
    <t>2-19</t>
  </si>
  <si>
    <t>2-20</t>
  </si>
  <si>
    <t>剪彩套装</t>
    <phoneticPr fontId="4" type="noConversion"/>
  </si>
  <si>
    <t>绣球、剪刀、拖盘等</t>
    <phoneticPr fontId="4" type="noConversion"/>
  </si>
  <si>
    <t>套</t>
    <phoneticPr fontId="4" type="noConversion"/>
  </si>
  <si>
    <t>画架KT板</t>
    <phoneticPr fontId="4" type="noConversion"/>
  </si>
  <si>
    <t>60*90</t>
    <phoneticPr fontId="4" type="noConversion"/>
  </si>
  <si>
    <t>个</t>
    <phoneticPr fontId="4" type="noConversion"/>
  </si>
  <si>
    <t>2-5</t>
  </si>
  <si>
    <t>2-6</t>
  </si>
  <si>
    <t>3-22</t>
  </si>
  <si>
    <t>调音台</t>
    <phoneticPr fontId="4" type="noConversion"/>
  </si>
  <si>
    <t>套</t>
    <phoneticPr fontId="4" type="noConversion"/>
  </si>
  <si>
    <t>打印机租赁带耗材</t>
    <phoneticPr fontId="6" type="noConversion"/>
  </si>
  <si>
    <t>47CM*45CM*46CM,不锈钢双层踏步梯。供患者上CT机检查使用</t>
    <phoneticPr fontId="6" type="noConversion"/>
  </si>
  <si>
    <t>个</t>
    <phoneticPr fontId="4" type="noConversion"/>
  </si>
  <si>
    <t>1-2</t>
    <phoneticPr fontId="4" type="noConversion"/>
  </si>
  <si>
    <t>1-1</t>
    <phoneticPr fontId="4" type="noConversion"/>
  </si>
  <si>
    <t>横幅</t>
    <phoneticPr fontId="4" type="noConversion"/>
  </si>
  <si>
    <t>0.6*2米</t>
    <phoneticPr fontId="4" type="noConversion"/>
  </si>
  <si>
    <t>个</t>
    <phoneticPr fontId="4" type="noConversion"/>
  </si>
  <si>
    <t>每场8工</t>
    <phoneticPr fontId="4" type="noConversion"/>
  </si>
  <si>
    <t>餐费，13人</t>
    <phoneticPr fontId="4" type="noConversion"/>
  </si>
  <si>
    <t>前期项目筹备（包括车辆洽谈+场地报批）</t>
    <phoneticPr fontId="6" type="noConversion"/>
  </si>
  <si>
    <t>踏步梯</t>
    <phoneticPr fontId="4" type="noConversion"/>
  </si>
  <si>
    <t>迪卡龙服装</t>
    <phoneticPr fontId="4" type="noConversion"/>
  </si>
  <si>
    <t>红色加绒卫衣，提供给广场舞阿姨用，19号迪卡龙客户指定采购</t>
    <phoneticPr fontId="4" type="noConversion"/>
  </si>
  <si>
    <t>1-9</t>
  </si>
  <si>
    <t>1-10</t>
    <phoneticPr fontId="4" type="noConversion"/>
  </si>
  <si>
    <t>1-11</t>
    <phoneticPr fontId="4" type="noConversion"/>
  </si>
  <si>
    <t>后期剪辑，根据创意脚本，对已经存在的素材进行剪辑、处理、拼接、合成，片长5分钟</t>
    <phoneticPr fontId="6" type="noConversion"/>
  </si>
  <si>
    <t>件</t>
    <phoneticPr fontId="4" type="noConversion"/>
  </si>
  <si>
    <t>Project Name:</t>
  </si>
  <si>
    <t xml:space="preserve">4th Party: </t>
  </si>
  <si>
    <t>视频制作和其他</t>
    <phoneticPr fontId="4" type="noConversion"/>
  </si>
  <si>
    <t>一次性物料和视频</t>
    <phoneticPr fontId="4" type="noConversion"/>
  </si>
  <si>
    <t>报价</t>
    <phoneticPr fontId="4" type="noConversion"/>
  </si>
  <si>
    <t>报价</t>
    <phoneticPr fontId="4" type="noConversion"/>
  </si>
  <si>
    <t>报价</t>
    <phoneticPr fontId="4" type="noConversion"/>
  </si>
  <si>
    <t>项目整体沟通运营</t>
    <phoneticPr fontId="4" type="noConversion"/>
  </si>
  <si>
    <t>项目</t>
    <phoneticPr fontId="4" type="noConversion"/>
  </si>
  <si>
    <t>合计</t>
    <phoneticPr fontId="4" type="noConversion"/>
  </si>
  <si>
    <t>未制作</t>
    <phoneticPr fontId="4" type="noConversion"/>
  </si>
  <si>
    <t>开幕卷轴/启动球租赁，高80CM，长4M，可供8-10人使用，卷轴尺寸336CM*61CM</t>
    <phoneticPr fontId="4" type="noConversion"/>
  </si>
  <si>
    <t>住宿费</t>
    <phoneticPr fontId="4" type="noConversion"/>
  </si>
  <si>
    <t>按实际发票结算</t>
    <phoneticPr fontId="4" type="noConversion"/>
  </si>
  <si>
    <t>按实际高铁票结算</t>
    <phoneticPr fontId="4" type="noConversion"/>
  </si>
  <si>
    <t>10个筛查点小计</t>
    <phoneticPr fontId="4" type="noConversion"/>
  </si>
  <si>
    <t>文案领导及公益大使致辞稿、串词，宣传海报展示文案、绕口令文案、战略协议、邀请函文案</t>
    <phoneticPr fontId="4" type="noConversion"/>
  </si>
  <si>
    <t>餐费</t>
    <phoneticPr fontId="4" type="noConversion"/>
  </si>
  <si>
    <t>高铁</t>
    <phoneticPr fontId="4" type="noConversion"/>
  </si>
  <si>
    <t>当地交通</t>
    <phoneticPr fontId="4" type="noConversion"/>
  </si>
  <si>
    <t>大巴</t>
    <phoneticPr fontId="4" type="noConversion"/>
  </si>
  <si>
    <t>高铁和机票</t>
    <phoneticPr fontId="4" type="noConversion"/>
  </si>
  <si>
    <t>4-1</t>
    <phoneticPr fontId="4" type="noConversion"/>
  </si>
  <si>
    <t>4-2</t>
    <phoneticPr fontId="4" type="noConversion"/>
  </si>
  <si>
    <t>4-3</t>
    <phoneticPr fontId="4" type="noConversion"/>
  </si>
  <si>
    <t>4-4</t>
  </si>
  <si>
    <t>4-5</t>
  </si>
  <si>
    <t>5-1</t>
    <phoneticPr fontId="4" type="noConversion"/>
  </si>
  <si>
    <t>5-2</t>
    <phoneticPr fontId="4" type="noConversion"/>
  </si>
  <si>
    <t>5-3</t>
    <phoneticPr fontId="4" type="noConversion"/>
  </si>
  <si>
    <t>5-4</t>
    <phoneticPr fontId="4" type="noConversion"/>
  </si>
  <si>
    <t>5-5</t>
    <phoneticPr fontId="4" type="noConversion"/>
  </si>
  <si>
    <t>未做</t>
    <phoneticPr fontId="4" type="noConversion"/>
  </si>
  <si>
    <t>抗击新型冠状病毒移动筛查平台项目启动前期报价</t>
    <phoneticPr fontId="6" type="noConversion"/>
  </si>
  <si>
    <t>上海麦田公共关系咨询有限公司</t>
    <phoneticPr fontId="6" type="noConversion"/>
  </si>
  <si>
    <t>Item</t>
  </si>
  <si>
    <t>Descripation描述</t>
  </si>
  <si>
    <t>报价</t>
    <phoneticPr fontId="6" type="noConversion"/>
  </si>
  <si>
    <t>创意策划和设计</t>
  </si>
  <si>
    <t>人员服务和其他</t>
    <phoneticPr fontId="6" type="noConversion"/>
  </si>
  <si>
    <t>税</t>
    <phoneticPr fontId="6" type="noConversion"/>
  </si>
  <si>
    <t>Total Amount</t>
    <phoneticPr fontId="6" type="noConversion"/>
  </si>
  <si>
    <r>
      <t xml:space="preserve">1. </t>
    </r>
    <r>
      <rPr>
        <b/>
        <sz val="10"/>
        <rFont val="宋体"/>
        <family val="2"/>
        <charset val="134"/>
      </rPr>
      <t>创意策划和设计</t>
    </r>
    <phoneticPr fontId="6" type="noConversion"/>
  </si>
  <si>
    <t>1-1</t>
    <phoneticPr fontId="6" type="noConversion"/>
  </si>
  <si>
    <t>项目KV设计</t>
    <phoneticPr fontId="6" type="noConversion"/>
  </si>
  <si>
    <t>筛查车三维设计（建模及渲图），车内及车外</t>
    <phoneticPr fontId="6" type="noConversion"/>
  </si>
  <si>
    <t>个</t>
    <phoneticPr fontId="6" type="noConversion"/>
  </si>
  <si>
    <t>项目书文案撰写</t>
    <phoneticPr fontId="6" type="noConversion"/>
  </si>
  <si>
    <t>篇</t>
    <phoneticPr fontId="6" type="noConversion"/>
  </si>
  <si>
    <t>项目书医学查询（医学经理）</t>
    <phoneticPr fontId="6" type="noConversion"/>
  </si>
  <si>
    <t>小时</t>
    <phoneticPr fontId="6" type="noConversion"/>
  </si>
  <si>
    <t>项目书医学撰写（医学经理）</t>
    <phoneticPr fontId="6" type="noConversion"/>
  </si>
  <si>
    <t>发言稿撰写</t>
    <phoneticPr fontId="6" type="noConversion"/>
  </si>
  <si>
    <t>新闻稿撰写</t>
    <phoneticPr fontId="6" type="noConversion"/>
  </si>
  <si>
    <t>篇</t>
  </si>
  <si>
    <t>幻灯片撰写(支修益教授）</t>
    <phoneticPr fontId="6" type="noConversion"/>
  </si>
  <si>
    <t>页</t>
    <phoneticPr fontId="6" type="noConversion"/>
  </si>
  <si>
    <t>幻灯片撰写(朱总）</t>
    <phoneticPr fontId="6" type="noConversion"/>
  </si>
  <si>
    <t>Sub-total</t>
  </si>
  <si>
    <r>
      <t xml:space="preserve">2. </t>
    </r>
    <r>
      <rPr>
        <b/>
        <sz val="10"/>
        <rFont val="宋体"/>
        <family val="2"/>
        <charset val="134"/>
      </rPr>
      <t>人员服务和其他</t>
    </r>
    <phoneticPr fontId="6" type="noConversion"/>
  </si>
  <si>
    <t>项目沟通管理客户经理1人，项目相关所有内容沟通，进度跟进</t>
    <phoneticPr fontId="6" type="noConversion"/>
  </si>
  <si>
    <t>2-2</t>
    <phoneticPr fontId="6" type="noConversion"/>
  </si>
  <si>
    <t>项目协调，与各协会、合作方前期沟通（frank）</t>
    <phoneticPr fontId="6" type="noConversion"/>
  </si>
  <si>
    <r>
      <t xml:space="preserve">3. </t>
    </r>
    <r>
      <rPr>
        <b/>
        <sz val="10"/>
        <rFont val="宋体"/>
        <family val="2"/>
        <charset val="134"/>
      </rPr>
      <t>税</t>
    </r>
    <phoneticPr fontId="6" type="noConversion"/>
  </si>
  <si>
    <t>3-1</t>
    <phoneticPr fontId="6" type="noConversion"/>
  </si>
  <si>
    <r>
      <rPr>
        <sz val="10"/>
        <color indexed="8"/>
        <rFont val="宋体"/>
        <family val="3"/>
        <charset val="134"/>
      </rPr>
      <t>税费</t>
    </r>
    <r>
      <rPr>
        <sz val="10"/>
        <color indexed="8"/>
        <rFont val="Trebuchet MS"/>
        <family val="2"/>
      </rPr>
      <t>6%</t>
    </r>
    <phoneticPr fontId="6" type="noConversion"/>
  </si>
  <si>
    <t>Total-总计</t>
  </si>
  <si>
    <t>剩余</t>
    <phoneticPr fontId="4" type="noConversion"/>
  </si>
  <si>
    <t>肺癌筛查防治公益行动</t>
    <phoneticPr fontId="6" type="noConversion"/>
  </si>
  <si>
    <t>17个筛查点小计</t>
    <phoneticPr fontId="4" type="noConversion"/>
  </si>
  <si>
    <t>17场执行小计</t>
    <phoneticPr fontId="4" type="noConversion"/>
  </si>
  <si>
    <t>3场小计</t>
    <phoneticPr fontId="4" type="noConversion"/>
  </si>
  <si>
    <t>启动仪式-3场</t>
    <phoneticPr fontId="4" type="noConversion"/>
  </si>
  <si>
    <t>前期项目筹备（包括车辆洽谈+场地报批）</t>
    <phoneticPr fontId="6" type="noConversion"/>
  </si>
  <si>
    <t>活动执行费-17场（按实际结算）</t>
    <phoneticPr fontId="4" type="noConversion"/>
  </si>
  <si>
    <t>跨市</t>
  </si>
  <si>
    <t>住宿</t>
  </si>
  <si>
    <t>市内（补贴）</t>
  </si>
  <si>
    <t>餐饮（补贴）</t>
  </si>
  <si>
    <t>1-14</t>
  </si>
  <si>
    <t>点内差旅费</t>
  </si>
  <si>
    <t>垃圾筒</t>
    <phoneticPr fontId="4" type="noConversion"/>
  </si>
  <si>
    <t>1-15</t>
    <phoneticPr fontId="4" type="noConversion"/>
  </si>
  <si>
    <t>专家台卡</t>
    <phoneticPr fontId="4" type="noConversion"/>
  </si>
  <si>
    <t>每个筛查点基本6种区域台卡，每种3张，空白2张</t>
    <phoneticPr fontId="4" type="noConversion"/>
  </si>
  <si>
    <t>每个筛查点3种海报 每种10张</t>
    <phoneticPr fontId="4" type="noConversion"/>
  </si>
  <si>
    <t>3-17</t>
  </si>
  <si>
    <t>项目日常差旅</t>
    <phoneticPr fontId="4" type="noConversion"/>
  </si>
  <si>
    <t>结算单凭证一共租车金额44万，其中9万是属于中国医药教育协会的项目，其中35万属于本项目</t>
    <phoneticPr fontId="4" type="noConversion"/>
  </si>
  <si>
    <t>按实际数量结算</t>
    <phoneticPr fontId="4" type="noConversion"/>
  </si>
  <si>
    <t>新增</t>
    <phoneticPr fontId="4" type="noConversion"/>
  </si>
  <si>
    <t>实际未产生</t>
    <phoneticPr fontId="4" type="noConversion"/>
  </si>
  <si>
    <t>按实际结算</t>
    <phoneticPr fontId="4" type="noConversion"/>
  </si>
  <si>
    <t>未制作</t>
    <phoneticPr fontId="4" type="noConversion"/>
  </si>
  <si>
    <t>未制作</t>
    <phoneticPr fontId="4" type="noConversion"/>
  </si>
  <si>
    <t>2-18</t>
    <phoneticPr fontId="4" type="noConversion"/>
  </si>
  <si>
    <t>每场租赁，含耗材</t>
    <phoneticPr fontId="4" type="noConversion"/>
  </si>
  <si>
    <t>8*4米*0.2米</t>
    <phoneticPr fontId="4" type="noConversion"/>
  </si>
  <si>
    <t>红色，8*4米</t>
    <phoneticPr fontId="4" type="noConversion"/>
  </si>
  <si>
    <t>8*4米</t>
    <phoneticPr fontId="4" type="noConversion"/>
  </si>
  <si>
    <t>含麦田10%服务费（跨行、报税、垫付）</t>
    <phoneticPr fontId="4" type="noConversion"/>
  </si>
  <si>
    <t>按实际结算，含麦田10%服务费（跨行、报税、垫付）</t>
    <phoneticPr fontId="4" type="noConversion"/>
  </si>
  <si>
    <t>未做</t>
    <phoneticPr fontId="4" type="noConversion"/>
  </si>
  <si>
    <t>3-32</t>
    <phoneticPr fontId="4" type="noConversion"/>
  </si>
  <si>
    <t>无</t>
    <phoneticPr fontId="4" type="noConversion"/>
  </si>
  <si>
    <t>16场执行小计</t>
    <phoneticPr fontId="4" type="noConversion"/>
  </si>
  <si>
    <t>18场执行小计</t>
    <phoneticPr fontId="4" type="noConversion"/>
  </si>
  <si>
    <t>启动仪式-3场</t>
    <phoneticPr fontId="4" type="noConversion"/>
  </si>
  <si>
    <t>3场小计</t>
    <phoneticPr fontId="4" type="noConversion"/>
  </si>
  <si>
    <t>20场筛查（已执行浙江17场）</t>
    <phoneticPr fontId="4" type="noConversion"/>
  </si>
  <si>
    <t>18场筛查（已执行江苏16场）</t>
    <phoneticPr fontId="4" type="noConversion"/>
  </si>
  <si>
    <t>13个筛查点小计</t>
    <phoneticPr fontId="4" type="noConversion"/>
  </si>
  <si>
    <t>6个筛查点小计</t>
    <phoneticPr fontId="4" type="noConversion"/>
  </si>
  <si>
    <t>抗击新型冠状病毒移动筛查平台项目启动（新增项目）</t>
    <phoneticPr fontId="4" type="noConversion"/>
  </si>
  <si>
    <t>2019年12月-2020年1月结算-33场/天（已使用）</t>
    <phoneticPr fontId="4" type="noConversion"/>
  </si>
  <si>
    <t>经费使用情况</t>
    <phoneticPr fontId="4" type="noConversion"/>
  </si>
  <si>
    <t>2019年12月-2020年1月经费使用情况</t>
    <phoneticPr fontId="4" type="noConversion"/>
  </si>
  <si>
    <t>Agency:</t>
    <phoneticPr fontId="6" type="noConversion"/>
  </si>
  <si>
    <t>项目经费使用情况总表</t>
    <phoneticPr fontId="4" type="noConversion"/>
  </si>
  <si>
    <r>
      <rPr>
        <b/>
        <sz val="20"/>
        <rFont val="宋体"/>
        <family val="3"/>
        <charset val="134"/>
      </rPr>
      <t>浙江</t>
    </r>
    <r>
      <rPr>
        <b/>
        <sz val="20"/>
        <rFont val="Trebuchet MS"/>
        <family val="2"/>
      </rPr>
      <t>17</t>
    </r>
    <r>
      <rPr>
        <b/>
        <sz val="20"/>
        <rFont val="宋体"/>
        <family val="3"/>
        <charset val="134"/>
      </rPr>
      <t>场经费使用情况</t>
    </r>
    <phoneticPr fontId="4" type="noConversion"/>
  </si>
  <si>
    <r>
      <rPr>
        <b/>
        <sz val="20"/>
        <rFont val="宋体"/>
        <family val="3"/>
        <charset val="134"/>
      </rPr>
      <t>江苏</t>
    </r>
    <r>
      <rPr>
        <b/>
        <sz val="20"/>
        <rFont val="Trebuchet MS"/>
        <family val="2"/>
      </rPr>
      <t>16</t>
    </r>
    <r>
      <rPr>
        <b/>
        <sz val="20"/>
        <rFont val="宋体"/>
        <family val="3"/>
        <charset val="134"/>
      </rPr>
      <t>场经费使用情况</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</si>
</sst>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 #,##0.00_ ;_ * \-#,##0.00_ ;_ * &quot;-&quot;??_ ;_ @_ "/>
    <numFmt numFmtId="176" formatCode="0.00_);[Red]\(0.00\)"/>
    <numFmt numFmtId="177" formatCode="0.00_ "/>
    <numFmt numFmtId="178" formatCode="&quot;¥&quot;#,##0.00_);[Red]\(&quot;¥&quot;#,##0.00\)"/>
    <numFmt numFmtId="179" formatCode="[$¥-804]#,##0.00;[$¥-804]\-#,##0.00"/>
    <numFmt numFmtId="180" formatCode="&quot;¥&quot;#,##0_);[Red]\(&quot;¥&quot;#,##0\)"/>
    <numFmt numFmtId="181" formatCode="0_);[Red]\(0\)"/>
    <numFmt numFmtId="182" formatCode="_(* #,##0.00_);_(* \(#,##0.00\);_(* &quot;-&quot;??_);_(@_)"/>
    <numFmt numFmtId="183" formatCode="#,##0.00_ ;\-#,##0.00\ "/>
    <numFmt numFmtId="184" formatCode="#,##0.00_ "/>
  </numFmts>
  <fonts count="51" x14ac:knownFonts="1">
    <font>
      <sz val="11"/>
      <color theme="1"/>
      <name val="宋体"/>
      <family val="2"/>
      <scheme val="minor"/>
    </font>
    <font>
      <sz val="11"/>
      <color theme="1"/>
      <name val="宋体"/>
      <family val="2"/>
      <charset val="134"/>
      <scheme val="minor"/>
    </font>
    <font>
      <sz val="11"/>
      <color theme="1"/>
      <name val="宋体"/>
      <family val="2"/>
      <scheme val="minor"/>
    </font>
    <font>
      <sz val="12"/>
      <name val="宋体"/>
      <family val="3"/>
      <charset val="134"/>
    </font>
    <font>
      <sz val="9"/>
      <name val="宋体"/>
      <family val="3"/>
      <charset val="134"/>
      <scheme val="minor"/>
    </font>
    <font>
      <sz val="12"/>
      <name val="微软雅黑"/>
      <family val="2"/>
      <charset val="134"/>
    </font>
    <font>
      <sz val="9"/>
      <name val="宋体"/>
      <family val="3"/>
      <charset val="134"/>
    </font>
    <font>
      <b/>
      <sz val="12"/>
      <name val="微软雅黑"/>
      <family val="2"/>
      <charset val="134"/>
    </font>
    <font>
      <sz val="10"/>
      <name val="微软雅黑"/>
      <family val="2"/>
      <charset val="134"/>
    </font>
    <font>
      <sz val="12"/>
      <color indexed="8"/>
      <name val="微软雅黑"/>
      <family val="2"/>
      <charset val="134"/>
    </font>
    <font>
      <sz val="10"/>
      <color theme="1" tint="4.9989318521683403E-2"/>
      <name val="微软雅黑"/>
      <family val="2"/>
      <charset val="134"/>
    </font>
    <font>
      <b/>
      <sz val="12"/>
      <color theme="1"/>
      <name val="微软雅黑"/>
      <family val="2"/>
      <charset val="134"/>
    </font>
    <font>
      <sz val="10"/>
      <color theme="1"/>
      <name val="微软雅黑"/>
      <family val="2"/>
      <charset val="134"/>
    </font>
    <font>
      <sz val="12"/>
      <color theme="1"/>
      <name val="微软雅黑"/>
      <family val="2"/>
      <charset val="134"/>
    </font>
    <font>
      <sz val="10"/>
      <color rgb="FFFF0000"/>
      <name val="微软雅黑"/>
      <family val="2"/>
      <charset val="134"/>
    </font>
    <font>
      <sz val="11"/>
      <color theme="1"/>
      <name val="微软雅黑"/>
      <family val="2"/>
      <charset val="134"/>
    </font>
    <font>
      <sz val="10"/>
      <color indexed="8"/>
      <name val="微软雅黑"/>
      <family val="2"/>
      <charset val="134"/>
    </font>
    <font>
      <b/>
      <sz val="14"/>
      <name val="Calibri"/>
      <family val="2"/>
    </font>
    <font>
      <sz val="12"/>
      <color indexed="8"/>
      <name val="微软雅黑"/>
      <family val="2"/>
      <charset val="134"/>
    </font>
    <font>
      <b/>
      <sz val="11"/>
      <color theme="1"/>
      <name val="微软雅黑"/>
      <family val="2"/>
      <charset val="134"/>
    </font>
    <font>
      <sz val="10"/>
      <name val="Trebuchet MS"/>
      <family val="2"/>
    </font>
    <font>
      <sz val="10"/>
      <name val="Verdana"/>
      <family val="2"/>
    </font>
    <font>
      <sz val="10"/>
      <color indexed="8"/>
      <name val="Trebuchet MS"/>
      <family val="2"/>
    </font>
    <font>
      <sz val="11"/>
      <color indexed="8"/>
      <name val="宋体"/>
      <family val="3"/>
      <charset val="134"/>
    </font>
    <font>
      <b/>
      <sz val="10"/>
      <color theme="0"/>
      <name val="Trebuchet MS"/>
      <family val="2"/>
    </font>
    <font>
      <b/>
      <sz val="10"/>
      <color rgb="FFFFFFFF"/>
      <name val="Trebuchet MS"/>
      <family val="2"/>
    </font>
    <font>
      <b/>
      <sz val="10"/>
      <color theme="0"/>
      <name val="宋体"/>
      <family val="3"/>
      <charset val="134"/>
    </font>
    <font>
      <sz val="10"/>
      <color rgb="FFFF0000"/>
      <name val="Trebuchet MS"/>
      <family val="2"/>
    </font>
    <font>
      <sz val="10"/>
      <name val="宋体"/>
      <family val="2"/>
      <charset val="134"/>
    </font>
    <font>
      <b/>
      <sz val="10"/>
      <name val="Arial"/>
      <family val="2"/>
    </font>
    <font>
      <b/>
      <sz val="10"/>
      <name val="Trebuchet MS"/>
      <family val="2"/>
    </font>
    <font>
      <b/>
      <sz val="10"/>
      <name val="微软雅黑"/>
      <family val="2"/>
      <charset val="134"/>
    </font>
    <font>
      <b/>
      <sz val="10"/>
      <color indexed="8"/>
      <name val="Trebuchet MS"/>
      <family val="2"/>
    </font>
    <font>
      <sz val="10"/>
      <color theme="8"/>
      <name val="Trebuchet MS"/>
      <family val="2"/>
    </font>
    <font>
      <i/>
      <sz val="10"/>
      <color indexed="8"/>
      <name val="Trebuchet MS"/>
      <family val="2"/>
    </font>
    <font>
      <b/>
      <sz val="11"/>
      <color theme="0"/>
      <name val="Trebuchet MS"/>
      <family val="2"/>
    </font>
    <font>
      <sz val="11"/>
      <color theme="0"/>
      <name val="Trebuchet MS"/>
      <family val="2"/>
    </font>
    <font>
      <sz val="10"/>
      <color theme="0"/>
      <name val="Trebuchet MS"/>
      <family val="2"/>
    </font>
    <font>
      <sz val="12"/>
      <name val="Arial"/>
      <family val="2"/>
    </font>
    <font>
      <sz val="11"/>
      <name val="Trebuchet MS"/>
      <family val="2"/>
    </font>
    <font>
      <sz val="12"/>
      <name val="Trebuchet MS"/>
      <family val="2"/>
    </font>
    <font>
      <sz val="20"/>
      <name val="宋体"/>
      <family val="3"/>
      <charset val="134"/>
    </font>
    <font>
      <sz val="20"/>
      <name val="Trebuchet MS"/>
      <family val="2"/>
    </font>
    <font>
      <sz val="10"/>
      <name val="宋体"/>
      <family val="3"/>
      <charset val="134"/>
    </font>
    <font>
      <b/>
      <sz val="20"/>
      <name val="宋体"/>
      <family val="3"/>
      <charset val="134"/>
    </font>
    <font>
      <b/>
      <sz val="20"/>
      <name val="Trebuchet MS"/>
      <family val="2"/>
    </font>
    <font>
      <b/>
      <sz val="12"/>
      <color indexed="8"/>
      <name val="Trebuchet MS"/>
      <family val="2"/>
    </font>
    <font>
      <sz val="10"/>
      <color indexed="8"/>
      <name val="宋体"/>
      <family val="3"/>
      <charset val="134"/>
    </font>
    <font>
      <b/>
      <sz val="16"/>
      <name val="微软雅黑"/>
      <family val="2"/>
      <charset val="134"/>
    </font>
    <font>
      <b/>
      <sz val="12"/>
      <color theme="0"/>
      <name val="微软雅黑"/>
      <family val="2"/>
      <charset val="134"/>
    </font>
    <font>
      <b/>
      <sz val="10"/>
      <name val="宋体"/>
      <family val="2"/>
      <charset val="134"/>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indexed="9"/>
        <bgColor indexed="64"/>
      </patternFill>
    </fill>
    <fill>
      <patternFill patternType="solid">
        <fgColor rgb="FF830051"/>
        <bgColor indexed="64"/>
      </patternFill>
    </fill>
    <fill>
      <patternFill patternType="solid">
        <fgColor rgb="FF830051"/>
        <bgColor rgb="FF000000"/>
      </patternFill>
    </fill>
    <fill>
      <patternFill patternType="solid">
        <fgColor theme="1" tint="0.499984740745262"/>
        <bgColor indexed="64"/>
      </patternFill>
    </fill>
    <fill>
      <patternFill patternType="solid">
        <fgColor indexed="47"/>
        <bgColor indexed="64"/>
      </patternFill>
    </fill>
    <fill>
      <patternFill patternType="solid">
        <fgColor indexed="19"/>
        <bgColor indexed="64"/>
      </patternFill>
    </fill>
    <fill>
      <patternFill patternType="solid">
        <fgColor indexed="2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auto="1"/>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22">
    <xf numFmtId="179" fontId="0" fillId="0" borderId="0"/>
    <xf numFmtId="179" fontId="1" fillId="0" borderId="0">
      <alignment vertical="center"/>
    </xf>
    <xf numFmtId="179" fontId="3" fillId="0" borderId="0"/>
    <xf numFmtId="179" fontId="2" fillId="0" borderId="0"/>
    <xf numFmtId="43" fontId="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179" fontId="3" fillId="0" borderId="0"/>
    <xf numFmtId="179" fontId="3" fillId="0" borderId="0"/>
    <xf numFmtId="179" fontId="3" fillId="0" borderId="0"/>
    <xf numFmtId="179" fontId="3" fillId="0" borderId="0"/>
    <xf numFmtId="179" fontId="21" fillId="0" borderId="0"/>
    <xf numFmtId="179" fontId="23" fillId="0" borderId="0" applyProtection="0"/>
    <xf numFmtId="179" fontId="3" fillId="0" borderId="0"/>
    <xf numFmtId="179" fontId="3" fillId="0" borderId="0"/>
    <xf numFmtId="179" fontId="3" fillId="0" borderId="0"/>
    <xf numFmtId="179" fontId="2" fillId="0" borderId="0"/>
    <xf numFmtId="179" fontId="23" fillId="0" borderId="0" applyProtection="0"/>
    <xf numFmtId="43"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alignment vertical="center"/>
    </xf>
    <xf numFmtId="182" fontId="3" fillId="0" borderId="0" applyFont="0" applyFill="0" applyBorder="0" applyAlignment="0" applyProtection="0"/>
  </cellStyleXfs>
  <cellXfs count="296">
    <xf numFmtId="179" fontId="0" fillId="0" borderId="0" xfId="0"/>
    <xf numFmtId="176" fontId="5" fillId="0" borderId="1" xfId="4" applyNumberFormat="1" applyFont="1" applyFill="1" applyBorder="1" applyAlignment="1">
      <alignment horizontal="right"/>
    </xf>
    <xf numFmtId="179" fontId="0" fillId="0" borderId="0" xfId="0" applyAlignment="1">
      <alignment vertical="center"/>
    </xf>
    <xf numFmtId="179" fontId="8" fillId="0" borderId="1" xfId="0" applyFont="1" applyFill="1" applyBorder="1" applyAlignment="1">
      <alignment horizontal="left" vertical="center"/>
    </xf>
    <xf numFmtId="179" fontId="8" fillId="0" borderId="1" xfId="0" applyFont="1" applyFill="1" applyBorder="1" applyAlignment="1">
      <alignment vertical="center" wrapText="1"/>
    </xf>
    <xf numFmtId="179" fontId="15" fillId="0" borderId="0" xfId="0" applyFont="1"/>
    <xf numFmtId="179" fontId="14" fillId="0" borderId="1" xfId="0" applyFont="1" applyFill="1" applyBorder="1" applyAlignment="1">
      <alignment horizontal="center" vertical="center" wrapText="1"/>
    </xf>
    <xf numFmtId="179" fontId="14" fillId="0" borderId="1" xfId="0" applyFont="1" applyFill="1" applyBorder="1" applyAlignment="1">
      <alignment vertical="center" wrapText="1"/>
    </xf>
    <xf numFmtId="179" fontId="12" fillId="0" borderId="1" xfId="0" applyFont="1" applyFill="1" applyBorder="1" applyAlignment="1">
      <alignment horizontal="left" vertical="center" wrapText="1"/>
    </xf>
    <xf numFmtId="179" fontId="0" fillId="0" borderId="1" xfId="0" applyBorder="1" applyAlignment="1">
      <alignment vertical="center"/>
    </xf>
    <xf numFmtId="179" fontId="10" fillId="0" borderId="1" xfId="7" applyFont="1" applyFill="1" applyBorder="1" applyAlignment="1">
      <alignment horizontal="left" vertical="center" wrapText="1"/>
    </xf>
    <xf numFmtId="179" fontId="12" fillId="0" borderId="1" xfId="7" applyFont="1" applyFill="1" applyBorder="1" applyAlignment="1">
      <alignment horizontal="left" vertical="center" wrapText="1"/>
    </xf>
    <xf numFmtId="179" fontId="12" fillId="0" borderId="1" xfId="0" applyFont="1" applyFill="1" applyBorder="1" applyAlignment="1">
      <alignment horizontal="center" vertical="center" wrapText="1"/>
    </xf>
    <xf numFmtId="179" fontId="0" fillId="0" borderId="0" xfId="0" applyFont="1" applyAlignment="1">
      <alignment vertical="center"/>
    </xf>
    <xf numFmtId="179" fontId="11" fillId="4" borderId="1" xfId="0" applyFont="1" applyFill="1" applyBorder="1" applyAlignment="1">
      <alignment horizontal="left" vertical="center" wrapText="1"/>
    </xf>
    <xf numFmtId="179" fontId="7" fillId="0" borderId="1" xfId="0" applyFont="1" applyFill="1" applyBorder="1" applyAlignment="1">
      <alignment horizontal="right"/>
    </xf>
    <xf numFmtId="179" fontId="8" fillId="0" borderId="1" xfId="0" applyFont="1" applyFill="1" applyBorder="1" applyAlignment="1">
      <alignment horizontal="left" vertical="center" wrapText="1"/>
    </xf>
    <xf numFmtId="179" fontId="11" fillId="4" borderId="1" xfId="0" applyFont="1" applyFill="1" applyBorder="1" applyAlignment="1">
      <alignment horizontal="center" vertical="center" wrapText="1"/>
    </xf>
    <xf numFmtId="179" fontId="10" fillId="0" borderId="1" xfId="2" applyFont="1" applyFill="1" applyBorder="1" applyAlignment="1">
      <alignment horizontal="center" vertical="center"/>
    </xf>
    <xf numFmtId="179" fontId="8" fillId="0" borderId="1" xfId="0" applyFont="1" applyFill="1" applyBorder="1" applyAlignment="1">
      <alignment horizontal="center" vertical="center"/>
    </xf>
    <xf numFmtId="176" fontId="12" fillId="0" borderId="1" xfId="4" applyNumberFormat="1" applyFont="1" applyFill="1" applyBorder="1" applyAlignment="1">
      <alignment horizontal="center" vertical="center"/>
    </xf>
    <xf numFmtId="179" fontId="7" fillId="0" borderId="1" xfId="0" applyFont="1" applyFill="1" applyBorder="1" applyAlignment="1">
      <alignment horizontal="center"/>
    </xf>
    <xf numFmtId="176" fontId="5" fillId="0" borderId="1" xfId="0" applyNumberFormat="1" applyFont="1" applyFill="1" applyBorder="1" applyAlignment="1">
      <alignment horizontal="center"/>
    </xf>
    <xf numFmtId="179" fontId="0" fillId="0" borderId="0" xfId="0" applyAlignment="1">
      <alignment horizontal="center"/>
    </xf>
    <xf numFmtId="179" fontId="19" fillId="4" borderId="1" xfId="0" applyFont="1" applyFill="1" applyBorder="1" applyAlignment="1">
      <alignment horizontal="left" vertical="center" wrapText="1"/>
    </xf>
    <xf numFmtId="179" fontId="11" fillId="4" borderId="1" xfId="0" applyFont="1" applyFill="1" applyBorder="1" applyAlignment="1">
      <alignment horizontal="left" vertical="center" wrapText="1"/>
    </xf>
    <xf numFmtId="179" fontId="8" fillId="0" borderId="1" xfId="0" applyFont="1" applyFill="1" applyBorder="1" applyAlignment="1">
      <alignment horizontal="left" vertical="center" wrapText="1"/>
    </xf>
    <xf numFmtId="179" fontId="8" fillId="0" borderId="1" xfId="0" applyFont="1" applyFill="1" applyBorder="1" applyAlignment="1">
      <alignment horizontal="left" vertical="center" wrapText="1"/>
    </xf>
    <xf numFmtId="179" fontId="12" fillId="0" borderId="1" xfId="0" applyFont="1" applyFill="1" applyBorder="1" applyAlignment="1">
      <alignment horizontal="center" vertical="center"/>
    </xf>
    <xf numFmtId="179" fontId="11" fillId="4" borderId="1" xfId="0" applyFont="1" applyFill="1" applyBorder="1" applyAlignment="1">
      <alignment horizontal="left" vertical="center" wrapText="1"/>
    </xf>
    <xf numFmtId="179" fontId="8" fillId="3" borderId="1" xfId="0" applyFont="1" applyFill="1" applyBorder="1" applyAlignment="1">
      <alignment vertical="center" wrapText="1"/>
    </xf>
    <xf numFmtId="179" fontId="10" fillId="3" borderId="1" xfId="7" applyFont="1" applyFill="1" applyBorder="1" applyAlignment="1">
      <alignment horizontal="left" vertical="center" wrapText="1"/>
    </xf>
    <xf numFmtId="179" fontId="8" fillId="3" borderId="1" xfId="0" applyFont="1" applyFill="1" applyBorder="1" applyAlignment="1">
      <alignment horizontal="left" vertical="center"/>
    </xf>
    <xf numFmtId="179" fontId="12" fillId="3" borderId="1" xfId="0" applyFont="1" applyFill="1" applyBorder="1" applyAlignment="1">
      <alignment horizontal="left" vertical="center" wrapText="1"/>
    </xf>
    <xf numFmtId="179" fontId="0" fillId="3" borderId="0" xfId="0" applyFill="1" applyAlignment="1">
      <alignment vertical="center"/>
    </xf>
    <xf numFmtId="179" fontId="8" fillId="3" borderId="1" xfId="0" applyFont="1" applyFill="1" applyBorder="1" applyAlignment="1">
      <alignment horizontal="left" vertical="center" wrapText="1"/>
    </xf>
    <xf numFmtId="179" fontId="12" fillId="3" borderId="1" xfId="7" applyFont="1" applyFill="1" applyBorder="1" applyAlignment="1">
      <alignment horizontal="left" vertical="center" wrapText="1"/>
    </xf>
    <xf numFmtId="179" fontId="13" fillId="3" borderId="1" xfId="2" applyFont="1" applyFill="1" applyBorder="1" applyAlignment="1">
      <alignment horizontal="left" vertical="center"/>
    </xf>
    <xf numFmtId="179" fontId="0" fillId="3" borderId="0" xfId="0" applyFont="1" applyFill="1" applyAlignment="1">
      <alignment vertical="center"/>
    </xf>
    <xf numFmtId="179" fontId="18" fillId="3" borderId="1" xfId="2" applyFont="1" applyFill="1" applyBorder="1" applyAlignment="1">
      <alignment horizontal="left" vertical="center"/>
    </xf>
    <xf numFmtId="179" fontId="8" fillId="3" borderId="1" xfId="0" applyFont="1" applyFill="1" applyBorder="1" applyAlignment="1">
      <alignment horizontal="left" vertical="center"/>
    </xf>
    <xf numFmtId="179" fontId="20" fillId="0" borderId="0" xfId="9" applyFont="1"/>
    <xf numFmtId="179" fontId="22" fillId="5" borderId="1" xfId="11" applyFont="1" applyFill="1" applyBorder="1" applyAlignment="1" applyProtection="1">
      <alignment wrapText="1"/>
      <protection locked="0"/>
    </xf>
    <xf numFmtId="178" fontId="8" fillId="0" borderId="1" xfId="0" applyNumberFormat="1" applyFont="1" applyFill="1" applyBorder="1" applyAlignment="1">
      <alignment horizontal="right" vertical="center"/>
    </xf>
    <xf numFmtId="178" fontId="12" fillId="0" borderId="1" xfId="4" applyNumberFormat="1" applyFont="1" applyFill="1" applyBorder="1" applyAlignment="1">
      <alignment horizontal="right" vertical="center"/>
    </xf>
    <xf numFmtId="178" fontId="8" fillId="3" borderId="1" xfId="0" applyNumberFormat="1" applyFont="1" applyFill="1" applyBorder="1" applyAlignment="1">
      <alignment horizontal="right" vertical="center"/>
    </xf>
    <xf numFmtId="178" fontId="12" fillId="3" borderId="1" xfId="4" applyNumberFormat="1" applyFont="1" applyFill="1" applyBorder="1" applyAlignment="1">
      <alignment horizontal="right" vertical="center"/>
    </xf>
    <xf numFmtId="178" fontId="7" fillId="0" borderId="1" xfId="0" applyNumberFormat="1" applyFont="1" applyFill="1" applyBorder="1" applyAlignment="1">
      <alignment horizontal="right" vertical="center"/>
    </xf>
    <xf numFmtId="178" fontId="11" fillId="0" borderId="1" xfId="4" applyNumberFormat="1" applyFont="1" applyFill="1" applyBorder="1" applyAlignment="1">
      <alignment horizontal="right" vertical="center"/>
    </xf>
    <xf numFmtId="178" fontId="7" fillId="0" borderId="1" xfId="0" applyNumberFormat="1" applyFont="1" applyFill="1" applyBorder="1" applyAlignment="1">
      <alignment horizontal="right"/>
    </xf>
    <xf numFmtId="178" fontId="11" fillId="4" borderId="1" xfId="0" applyNumberFormat="1" applyFont="1" applyFill="1" applyBorder="1" applyAlignment="1">
      <alignment horizontal="left" vertical="center" wrapText="1"/>
    </xf>
    <xf numFmtId="178" fontId="12" fillId="3" borderId="1" xfId="0" applyNumberFormat="1" applyFont="1" applyFill="1" applyBorder="1" applyAlignment="1">
      <alignment horizontal="right" vertical="center"/>
    </xf>
    <xf numFmtId="178" fontId="0" fillId="0" borderId="0" xfId="0" applyNumberFormat="1"/>
    <xf numFmtId="179" fontId="7" fillId="0" borderId="2" xfId="0" applyFont="1" applyFill="1" applyBorder="1" applyAlignment="1">
      <alignment horizontal="right"/>
    </xf>
    <xf numFmtId="179" fontId="7" fillId="0" borderId="3" xfId="0" applyFont="1" applyFill="1" applyBorder="1" applyAlignment="1">
      <alignment horizontal="right"/>
    </xf>
    <xf numFmtId="178" fontId="7" fillId="0" borderId="3" xfId="0" applyNumberFormat="1" applyFont="1" applyFill="1" applyBorder="1" applyAlignment="1">
      <alignment horizontal="right"/>
    </xf>
    <xf numFmtId="178" fontId="11" fillId="0" borderId="3" xfId="4" applyNumberFormat="1" applyFont="1" applyFill="1" applyBorder="1" applyAlignment="1">
      <alignment horizontal="right" vertical="center"/>
    </xf>
    <xf numFmtId="179" fontId="14" fillId="0" borderId="4" xfId="0" applyFont="1" applyFill="1" applyBorder="1" applyAlignment="1">
      <alignment horizontal="center" vertical="center" wrapText="1"/>
    </xf>
    <xf numFmtId="179" fontId="11" fillId="4" borderId="1" xfId="0" applyFont="1" applyFill="1" applyBorder="1" applyAlignment="1">
      <alignment horizontal="left" vertical="center"/>
    </xf>
    <xf numFmtId="179" fontId="12" fillId="0" borderId="1" xfId="0" applyFont="1" applyFill="1" applyBorder="1" applyAlignment="1" applyProtection="1">
      <alignment horizontal="left" vertical="center" wrapText="1"/>
    </xf>
    <xf numFmtId="179" fontId="12" fillId="0" borderId="1" xfId="0" applyFont="1" applyFill="1" applyBorder="1" applyAlignment="1" applyProtection="1">
      <alignment horizontal="center" vertical="center"/>
    </xf>
    <xf numFmtId="180" fontId="8" fillId="0" borderId="1" xfId="0" applyNumberFormat="1" applyFont="1" applyFill="1" applyBorder="1" applyAlignment="1">
      <alignment vertical="center"/>
    </xf>
    <xf numFmtId="181" fontId="8" fillId="0" borderId="1" xfId="4" applyNumberFormat="1" applyFont="1" applyFill="1" applyBorder="1" applyAlignment="1">
      <alignment horizontal="right" vertical="center"/>
    </xf>
    <xf numFmtId="179" fontId="12" fillId="0" borderId="1" xfId="0" applyFont="1" applyFill="1" applyBorder="1" applyAlignment="1" applyProtection="1">
      <alignment vertical="center" wrapText="1"/>
    </xf>
    <xf numFmtId="179" fontId="8" fillId="3" borderId="1" xfId="0" applyFont="1" applyFill="1" applyBorder="1" applyAlignment="1">
      <alignment horizontal="left" vertical="center"/>
    </xf>
    <xf numFmtId="179" fontId="8" fillId="3" borderId="1" xfId="0" applyFont="1" applyFill="1" applyBorder="1" applyAlignment="1">
      <alignment horizontal="left" vertical="center"/>
    </xf>
    <xf numFmtId="178" fontId="8" fillId="0" borderId="1" xfId="0" applyNumberFormat="1" applyFont="1" applyFill="1" applyBorder="1" applyAlignment="1">
      <alignment vertical="center"/>
    </xf>
    <xf numFmtId="179" fontId="8" fillId="3" borderId="1" xfId="0" applyFont="1" applyFill="1" applyBorder="1" applyAlignment="1">
      <alignment horizontal="left" vertical="center"/>
    </xf>
    <xf numFmtId="181" fontId="8" fillId="3" borderId="1" xfId="0" applyNumberFormat="1" applyFont="1" applyFill="1" applyBorder="1" applyAlignment="1">
      <alignment horizontal="right" vertical="center"/>
    </xf>
    <xf numFmtId="181" fontId="8" fillId="0" borderId="1" xfId="0" applyNumberFormat="1" applyFont="1" applyFill="1" applyBorder="1" applyAlignment="1">
      <alignment horizontal="right" vertical="center"/>
    </xf>
    <xf numFmtId="181" fontId="12" fillId="3" borderId="1" xfId="0" applyNumberFormat="1" applyFont="1" applyFill="1" applyBorder="1" applyAlignment="1">
      <alignment horizontal="right" vertical="center"/>
    </xf>
    <xf numFmtId="181" fontId="11" fillId="4" borderId="1" xfId="0" applyNumberFormat="1" applyFont="1" applyFill="1" applyBorder="1" applyAlignment="1">
      <alignment horizontal="left" vertical="center" wrapText="1"/>
    </xf>
    <xf numFmtId="181" fontId="7" fillId="0" borderId="1" xfId="0" applyNumberFormat="1" applyFont="1" applyFill="1" applyBorder="1" applyAlignment="1">
      <alignment horizontal="right"/>
    </xf>
    <xf numFmtId="181" fontId="7" fillId="0" borderId="3" xfId="0" applyNumberFormat="1" applyFont="1" applyFill="1" applyBorder="1" applyAlignment="1">
      <alignment horizontal="right"/>
    </xf>
    <xf numFmtId="181" fontId="0" fillId="0" borderId="0" xfId="0" applyNumberFormat="1"/>
    <xf numFmtId="179" fontId="8" fillId="0" borderId="6" xfId="0" applyFont="1" applyFill="1" applyBorder="1" applyAlignment="1">
      <alignment horizontal="left" vertical="center" wrapText="1"/>
    </xf>
    <xf numFmtId="179" fontId="8" fillId="3" borderId="1" xfId="0" applyFont="1" applyFill="1" applyBorder="1" applyAlignment="1">
      <alignment horizontal="left" vertical="center"/>
    </xf>
    <xf numFmtId="179" fontId="8" fillId="3" borderId="1" xfId="0" applyFont="1" applyFill="1" applyBorder="1" applyAlignment="1">
      <alignment horizontal="left" vertical="center"/>
    </xf>
    <xf numFmtId="181" fontId="17" fillId="4" borderId="1" xfId="0" applyNumberFormat="1" applyFont="1" applyFill="1" applyBorder="1" applyAlignment="1">
      <alignment horizontal="center" vertical="center"/>
    </xf>
    <xf numFmtId="181" fontId="16" fillId="0" borderId="1" xfId="0" applyNumberFormat="1" applyFont="1" applyFill="1" applyBorder="1" applyAlignment="1">
      <alignment horizontal="center" vertical="center"/>
    </xf>
    <xf numFmtId="181" fontId="0" fillId="0" borderId="1" xfId="0" applyNumberFormat="1" applyBorder="1"/>
    <xf numFmtId="181" fontId="12" fillId="0" borderId="1" xfId="0" applyNumberFormat="1" applyFont="1" applyFill="1" applyBorder="1" applyAlignment="1">
      <alignment horizontal="center" vertical="center"/>
    </xf>
    <xf numFmtId="181" fontId="0" fillId="0" borderId="1" xfId="0" applyNumberFormat="1" applyBorder="1" applyAlignment="1">
      <alignment vertical="center"/>
    </xf>
    <xf numFmtId="181" fontId="11" fillId="4" borderId="1" xfId="0" applyNumberFormat="1" applyFont="1" applyFill="1" applyBorder="1" applyAlignment="1">
      <alignment horizontal="center" vertical="center" wrapText="1"/>
    </xf>
    <xf numFmtId="181" fontId="10" fillId="0" borderId="1" xfId="2" applyNumberFormat="1" applyFont="1" applyFill="1" applyBorder="1" applyAlignment="1">
      <alignment horizontal="center" vertical="center"/>
    </xf>
    <xf numFmtId="181" fontId="7" fillId="0" borderId="1" xfId="0" applyNumberFormat="1" applyFont="1" applyFill="1" applyBorder="1" applyAlignment="1">
      <alignment horizontal="center"/>
    </xf>
    <xf numFmtId="181" fontId="0" fillId="0" borderId="0" xfId="0" applyNumberFormat="1" applyAlignment="1">
      <alignment horizontal="center"/>
    </xf>
    <xf numFmtId="181" fontId="12" fillId="3" borderId="1" xfId="0" applyNumberFormat="1" applyFont="1" applyFill="1" applyBorder="1" applyAlignment="1">
      <alignment horizontal="center" vertical="center"/>
    </xf>
    <xf numFmtId="181" fontId="15" fillId="0" borderId="1" xfId="0" applyNumberFormat="1" applyFont="1" applyBorder="1"/>
    <xf numFmtId="181" fontId="12" fillId="0" borderId="1" xfId="0" applyNumberFormat="1" applyFont="1" applyFill="1" applyBorder="1" applyAlignment="1">
      <alignment horizontal="right" vertical="center"/>
    </xf>
    <xf numFmtId="179" fontId="11" fillId="4" borderId="1" xfId="0" applyFont="1" applyFill="1" applyBorder="1" applyAlignment="1">
      <alignment horizontal="left" vertical="center" wrapText="1"/>
    </xf>
    <xf numFmtId="177" fontId="8" fillId="3" borderId="1" xfId="14" applyNumberFormat="1" applyFont="1" applyFill="1" applyBorder="1" applyAlignment="1">
      <alignment vertical="center"/>
    </xf>
    <xf numFmtId="176" fontId="12" fillId="0" borderId="2" xfId="4" applyNumberFormat="1" applyFont="1" applyFill="1" applyBorder="1" applyAlignment="1">
      <alignment horizontal="right" vertical="center"/>
    </xf>
    <xf numFmtId="176" fontId="13" fillId="0" borderId="2" xfId="0" applyNumberFormat="1" applyFont="1" applyFill="1" applyBorder="1" applyAlignment="1"/>
    <xf numFmtId="179" fontId="11" fillId="4" borderId="2" xfId="0" applyFont="1" applyFill="1" applyBorder="1" applyAlignment="1">
      <alignment horizontal="left" vertical="center" wrapText="1"/>
    </xf>
    <xf numFmtId="176" fontId="13" fillId="0" borderId="2" xfId="4" applyNumberFormat="1" applyFont="1" applyFill="1" applyBorder="1" applyAlignment="1">
      <alignment horizontal="right" vertical="center"/>
    </xf>
    <xf numFmtId="176" fontId="5" fillId="0" borderId="2" xfId="0" applyNumberFormat="1" applyFont="1" applyFill="1" applyBorder="1" applyAlignment="1"/>
    <xf numFmtId="179" fontId="0" fillId="3" borderId="1" xfId="0" applyFill="1" applyBorder="1" applyAlignment="1">
      <alignment vertical="center"/>
    </xf>
    <xf numFmtId="179" fontId="20" fillId="0" borderId="1" xfId="9" applyFont="1" applyBorder="1"/>
    <xf numFmtId="179" fontId="11" fillId="4" borderId="9" xfId="0" applyFont="1" applyFill="1" applyBorder="1" applyAlignment="1">
      <alignment vertical="center" wrapText="1"/>
    </xf>
    <xf numFmtId="179" fontId="11" fillId="4" borderId="10" xfId="0" applyFont="1" applyFill="1" applyBorder="1" applyAlignment="1">
      <alignment vertical="center" wrapText="1"/>
    </xf>
    <xf numFmtId="179" fontId="11" fillId="4" borderId="1" xfId="0" applyFont="1" applyFill="1" applyBorder="1" applyAlignment="1">
      <alignment vertical="center" wrapText="1"/>
    </xf>
    <xf numFmtId="179" fontId="24" fillId="6" borderId="11" xfId="9" applyFont="1" applyFill="1" applyBorder="1" applyAlignment="1">
      <alignment horizontal="center" wrapText="1"/>
    </xf>
    <xf numFmtId="179" fontId="20" fillId="0" borderId="0" xfId="0" applyFont="1" applyAlignment="1">
      <alignment horizontal="left" vertical="center" wrapText="1"/>
    </xf>
    <xf numFmtId="179" fontId="20" fillId="0" borderId="0" xfId="0" applyNumberFormat="1" applyFont="1" applyAlignment="1">
      <alignment horizontal="left" vertical="center" wrapText="1"/>
    </xf>
    <xf numFmtId="179" fontId="29" fillId="0" borderId="0" xfId="0" applyFont="1" applyAlignment="1">
      <alignment horizontal="left" vertical="center" wrapText="1"/>
    </xf>
    <xf numFmtId="179" fontId="20" fillId="0" borderId="0" xfId="9" applyNumberFormat="1" applyFont="1"/>
    <xf numFmtId="179" fontId="20" fillId="0" borderId="0" xfId="9" applyFont="1" applyFill="1"/>
    <xf numFmtId="179" fontId="20" fillId="0" borderId="0" xfId="9" applyNumberFormat="1" applyFont="1" applyFill="1"/>
    <xf numFmtId="179" fontId="24" fillId="6" borderId="11" xfId="9" applyFont="1" applyFill="1" applyBorder="1" applyAlignment="1">
      <alignment horizontal="center" vertical="center" wrapText="1"/>
    </xf>
    <xf numFmtId="179" fontId="30" fillId="4" borderId="1" xfId="11" applyFont="1" applyFill="1" applyBorder="1" applyAlignment="1" applyProtection="1">
      <alignment horizontal="left" vertical="center"/>
      <protection locked="0"/>
    </xf>
    <xf numFmtId="179" fontId="20" fillId="4" borderId="1" xfId="9" applyFont="1" applyFill="1" applyBorder="1" applyAlignment="1" applyProtection="1">
      <alignment horizontal="center"/>
      <protection locked="0"/>
    </xf>
    <xf numFmtId="179" fontId="33" fillId="4" borderId="1" xfId="11" applyNumberFormat="1" applyFont="1" applyFill="1" applyBorder="1" applyAlignment="1" applyProtection="1">
      <alignment horizontal="center" vertical="center" wrapText="1"/>
      <protection locked="0"/>
    </xf>
    <xf numFmtId="179" fontId="33" fillId="4" borderId="1" xfId="11" applyFont="1" applyFill="1" applyBorder="1" applyAlignment="1" applyProtection="1">
      <alignment horizontal="center" vertical="center" wrapText="1"/>
      <protection locked="0"/>
    </xf>
    <xf numFmtId="179" fontId="34" fillId="4" borderId="1" xfId="11" applyFont="1" applyFill="1" applyBorder="1" applyAlignment="1" applyProtection="1">
      <alignment horizontal="left"/>
      <protection locked="0"/>
    </xf>
    <xf numFmtId="49" fontId="30" fillId="4" borderId="1" xfId="11" applyNumberFormat="1" applyFont="1" applyFill="1" applyBorder="1" applyAlignment="1" applyProtection="1">
      <alignment horizontal="left" vertical="center"/>
      <protection locked="0"/>
    </xf>
    <xf numFmtId="179" fontId="32" fillId="4" borderId="1" xfId="11" applyFont="1" applyFill="1" applyBorder="1" applyAlignment="1" applyProtection="1">
      <alignment horizontal="left" vertical="center" wrapText="1"/>
      <protection locked="0"/>
    </xf>
    <xf numFmtId="179" fontId="32" fillId="4" borderId="1" xfId="11" applyNumberFormat="1" applyFont="1" applyFill="1" applyBorder="1" applyAlignment="1" applyProtection="1">
      <alignment horizontal="left" vertical="center" wrapText="1"/>
      <protection locked="0"/>
    </xf>
    <xf numFmtId="179" fontId="20" fillId="4" borderId="1" xfId="9" applyFont="1" applyFill="1" applyBorder="1"/>
    <xf numFmtId="179" fontId="27" fillId="4" borderId="1" xfId="9" applyFont="1" applyFill="1" applyBorder="1"/>
    <xf numFmtId="179" fontId="20" fillId="4" borderId="1" xfId="9" applyFont="1" applyFill="1" applyBorder="1" applyAlignment="1" applyProtection="1">
      <alignment horizontal="left" vertical="center"/>
      <protection locked="0"/>
    </xf>
    <xf numFmtId="9" fontId="27" fillId="4" borderId="1" xfId="9" applyNumberFormat="1" applyFont="1" applyFill="1" applyBorder="1"/>
    <xf numFmtId="179" fontId="30" fillId="0" borderId="1" xfId="11" applyFont="1" applyFill="1" applyBorder="1" applyAlignment="1" applyProtection="1">
      <alignment horizontal="left" vertical="center"/>
      <protection locked="0"/>
    </xf>
    <xf numFmtId="179" fontId="34" fillId="0" borderId="1" xfId="11" applyFont="1" applyFill="1" applyBorder="1" applyAlignment="1" applyProtection="1">
      <alignment horizontal="left"/>
      <protection locked="0"/>
    </xf>
    <xf numFmtId="179" fontId="22" fillId="0" borderId="1" xfId="11" applyNumberFormat="1" applyFont="1" applyFill="1" applyBorder="1" applyAlignment="1" applyProtection="1">
      <alignment horizontal="left" vertical="center" wrapText="1"/>
      <protection locked="0"/>
    </xf>
    <xf numFmtId="179" fontId="22" fillId="0" borderId="1" xfId="11" applyFont="1" applyFill="1" applyBorder="1" applyAlignment="1" applyProtection="1">
      <alignment horizontal="center" vertical="center" wrapText="1"/>
      <protection locked="0"/>
    </xf>
    <xf numFmtId="179" fontId="22" fillId="0" borderId="1" xfId="11" applyNumberFormat="1" applyFont="1" applyFill="1" applyBorder="1" applyAlignment="1" applyProtection="1">
      <alignment horizontal="center" vertical="center" wrapText="1"/>
      <protection locked="0"/>
    </xf>
    <xf numFmtId="179" fontId="20" fillId="0" borderId="1" xfId="9" applyFont="1" applyFill="1" applyBorder="1" applyAlignment="1" applyProtection="1">
      <alignment horizontal="left" vertical="center"/>
      <protection locked="0"/>
    </xf>
    <xf numFmtId="179" fontId="27" fillId="0" borderId="1" xfId="9" applyFont="1" applyBorder="1"/>
    <xf numFmtId="179" fontId="36" fillId="6" borderId="1" xfId="11" applyNumberFormat="1" applyFont="1" applyFill="1" applyBorder="1" applyAlignment="1" applyProtection="1">
      <alignment horizontal="center"/>
      <protection locked="0"/>
    </xf>
    <xf numFmtId="179" fontId="36" fillId="6" borderId="1" xfId="9" applyFont="1" applyFill="1" applyBorder="1" applyAlignment="1" applyProtection="1">
      <alignment horizontal="center" vertical="center"/>
      <protection locked="0"/>
    </xf>
    <xf numFmtId="179" fontId="27" fillId="6" borderId="1" xfId="9" applyFont="1" applyFill="1" applyBorder="1"/>
    <xf numFmtId="179" fontId="37" fillId="6" borderId="1" xfId="9" applyFont="1" applyFill="1" applyBorder="1"/>
    <xf numFmtId="10" fontId="32" fillId="4" borderId="1" xfId="11" applyNumberFormat="1" applyFont="1" applyFill="1" applyBorder="1" applyAlignment="1" applyProtection="1">
      <alignment horizontal="right" vertical="center" wrapText="1"/>
      <protection locked="0"/>
    </xf>
    <xf numFmtId="179" fontId="30" fillId="4" borderId="1" xfId="11" applyNumberFormat="1" applyFont="1" applyFill="1" applyBorder="1" applyAlignment="1" applyProtection="1">
      <alignment horizontal="left" vertical="center"/>
      <protection locked="0"/>
    </xf>
    <xf numFmtId="179" fontId="8" fillId="3" borderId="1" xfId="0" applyFont="1" applyFill="1" applyBorder="1" applyAlignment="1">
      <alignment horizontal="left" vertical="center"/>
    </xf>
    <xf numFmtId="49" fontId="24" fillId="6" borderId="11" xfId="9" applyNumberFormat="1" applyFont="1" applyFill="1" applyBorder="1" applyAlignment="1">
      <alignment horizontal="center" wrapText="1"/>
    </xf>
    <xf numFmtId="49" fontId="17" fillId="4" borderId="1" xfId="0" applyNumberFormat="1" applyFont="1" applyFill="1" applyBorder="1" applyAlignment="1">
      <alignment horizontal="center" vertical="center"/>
    </xf>
    <xf numFmtId="49" fontId="16" fillId="0" borderId="1" xfId="0" applyNumberFormat="1" applyFont="1" applyFill="1" applyBorder="1" applyAlignment="1">
      <alignment horizontal="center" vertical="center"/>
    </xf>
    <xf numFmtId="179" fontId="9" fillId="3" borderId="1" xfId="2" applyFont="1" applyFill="1" applyBorder="1" applyAlignment="1">
      <alignment horizontal="left" vertical="center"/>
    </xf>
    <xf numFmtId="49" fontId="12" fillId="3" borderId="1" xfId="0" applyNumberFormat="1" applyFont="1" applyFill="1" applyBorder="1" applyAlignment="1">
      <alignment horizontal="center" vertical="center"/>
    </xf>
    <xf numFmtId="49" fontId="20" fillId="0" borderId="0" xfId="9" applyNumberFormat="1" applyFont="1"/>
    <xf numFmtId="49" fontId="0" fillId="0" borderId="1" xfId="0" applyNumberFormat="1" applyBorder="1" applyAlignment="1">
      <alignment vertical="center"/>
    </xf>
    <xf numFmtId="49" fontId="12" fillId="0" borderId="1" xfId="0" applyNumberFormat="1" applyFont="1" applyFill="1" applyBorder="1" applyAlignment="1">
      <alignment horizontal="center" vertical="center"/>
    </xf>
    <xf numFmtId="49" fontId="30" fillId="0" borderId="1" xfId="11" applyNumberFormat="1" applyFont="1" applyFill="1" applyBorder="1" applyAlignment="1" applyProtection="1">
      <alignment horizontal="left" vertical="center"/>
      <protection locked="0"/>
    </xf>
    <xf numFmtId="49" fontId="0" fillId="0" borderId="0" xfId="0" applyNumberFormat="1"/>
    <xf numFmtId="179" fontId="11" fillId="4" borderId="9" xfId="0" applyFont="1" applyFill="1" applyBorder="1" applyAlignment="1">
      <alignment vertical="center"/>
    </xf>
    <xf numFmtId="179" fontId="20" fillId="4" borderId="1" xfId="9" applyFont="1" applyFill="1" applyBorder="1" applyAlignment="1">
      <alignment horizontal="right"/>
    </xf>
    <xf numFmtId="181" fontId="8" fillId="0" borderId="1" xfId="0" applyNumberFormat="1" applyFont="1" applyBorder="1" applyAlignment="1">
      <alignment horizontal="right" vertical="center"/>
    </xf>
    <xf numFmtId="179" fontId="3" fillId="0" borderId="0" xfId="13" applyAlignment="1">
      <alignment vertical="center"/>
    </xf>
    <xf numFmtId="179" fontId="38" fillId="0" borderId="0" xfId="16" applyFont="1"/>
    <xf numFmtId="179" fontId="30" fillId="0" borderId="0" xfId="17" applyFont="1" applyAlignment="1">
      <alignment horizontal="left" vertical="center" wrapText="1"/>
    </xf>
    <xf numFmtId="179" fontId="39" fillId="0" borderId="0" xfId="16" applyFont="1"/>
    <xf numFmtId="179" fontId="40" fillId="0" borderId="0" xfId="15" applyFont="1"/>
    <xf numFmtId="179" fontId="37" fillId="8" borderId="1" xfId="15" applyFont="1" applyFill="1" applyBorder="1" applyAlignment="1">
      <alignment horizontal="center" vertical="center"/>
    </xf>
    <xf numFmtId="179" fontId="3" fillId="0" borderId="0" xfId="13" applyAlignment="1">
      <alignment horizontal="center" vertical="center"/>
    </xf>
    <xf numFmtId="43" fontId="20" fillId="0" borderId="1" xfId="5" applyFont="1" applyBorder="1" applyAlignment="1">
      <alignment horizontal="right" vertical="center"/>
    </xf>
    <xf numFmtId="179" fontId="20" fillId="8" borderId="1" xfId="15" applyFont="1" applyFill="1" applyBorder="1" applyAlignment="1">
      <alignment horizontal="left" vertical="center"/>
    </xf>
    <xf numFmtId="183" fontId="24" fillId="8" borderId="1" xfId="21" applyNumberFormat="1" applyFont="1" applyFill="1" applyBorder="1" applyAlignment="1">
      <alignment horizontal="right" vertical="center"/>
    </xf>
    <xf numFmtId="179" fontId="11" fillId="4" borderId="2" xfId="0" applyFont="1" applyFill="1" applyBorder="1" applyAlignment="1">
      <alignment horizontal="left" vertical="center" wrapText="1"/>
    </xf>
    <xf numFmtId="179" fontId="28" fillId="0" borderId="0" xfId="9" applyFont="1" applyBorder="1" applyAlignment="1">
      <alignment horizontal="center"/>
    </xf>
    <xf numFmtId="179" fontId="20" fillId="0" borderId="0" xfId="9" applyFont="1" applyBorder="1" applyAlignment="1">
      <alignment horizontal="center"/>
    </xf>
    <xf numFmtId="179" fontId="24" fillId="6" borderId="13" xfId="9" applyFont="1" applyFill="1" applyBorder="1" applyAlignment="1" applyProtection="1">
      <alignment horizontal="center" wrapText="1"/>
      <protection locked="0"/>
    </xf>
    <xf numFmtId="179" fontId="24" fillId="6" borderId="13" xfId="11" applyNumberFormat="1" applyFont="1" applyFill="1" applyBorder="1" applyAlignment="1" applyProtection="1">
      <alignment horizontal="center" vertical="center" wrapText="1"/>
      <protection locked="0"/>
    </xf>
    <xf numFmtId="179" fontId="24" fillId="6" borderId="13" xfId="11" applyFont="1" applyFill="1" applyBorder="1" applyAlignment="1" applyProtection="1">
      <alignment horizontal="center" vertical="center" wrapText="1"/>
      <protection locked="0"/>
    </xf>
    <xf numFmtId="179" fontId="26" fillId="6" borderId="13" xfId="11" applyFont="1" applyFill="1" applyBorder="1" applyAlignment="1" applyProtection="1">
      <alignment horizontal="center" vertical="center" wrapText="1"/>
      <protection locked="0"/>
    </xf>
    <xf numFmtId="179" fontId="24" fillId="6" borderId="14" xfId="9" applyFont="1" applyFill="1" applyBorder="1" applyAlignment="1" applyProtection="1">
      <alignment horizontal="center" wrapText="1"/>
      <protection locked="0"/>
    </xf>
    <xf numFmtId="179" fontId="24" fillId="6" borderId="13" xfId="9" applyFont="1" applyFill="1" applyBorder="1" applyAlignment="1" applyProtection="1">
      <alignment horizontal="center" vertical="center" wrapText="1"/>
      <protection locked="0"/>
    </xf>
    <xf numFmtId="179" fontId="24" fillId="6" borderId="14" xfId="9" applyFont="1" applyFill="1" applyBorder="1" applyAlignment="1" applyProtection="1">
      <alignment horizontal="center" vertical="center" wrapText="1"/>
      <protection locked="0"/>
    </xf>
    <xf numFmtId="179" fontId="26" fillId="8" borderId="1" xfId="16" applyFont="1" applyFill="1" applyBorder="1" applyAlignment="1">
      <alignment horizontal="center" vertical="center" wrapText="1"/>
    </xf>
    <xf numFmtId="179" fontId="43" fillId="0" borderId="1" xfId="15" applyFont="1" applyBorder="1" applyAlignment="1">
      <alignment horizontal="left" vertical="center" wrapText="1"/>
    </xf>
    <xf numFmtId="179" fontId="26" fillId="8" borderId="1" xfId="15" applyFont="1" applyFill="1" applyBorder="1" applyAlignment="1">
      <alignment horizontal="center" vertical="center"/>
    </xf>
    <xf numFmtId="179" fontId="26" fillId="8" borderId="1" xfId="15" applyFont="1" applyFill="1" applyBorder="1" applyAlignment="1">
      <alignment horizontal="left" vertical="center"/>
    </xf>
    <xf numFmtId="179" fontId="8" fillId="0" borderId="1" xfId="0" applyFont="1" applyFill="1" applyBorder="1" applyAlignment="1">
      <alignment horizontal="left" vertical="center" wrapText="1"/>
    </xf>
    <xf numFmtId="179" fontId="12" fillId="0" borderId="1" xfId="0" applyFont="1" applyFill="1" applyBorder="1" applyAlignment="1">
      <alignment vertical="center" wrapText="1"/>
    </xf>
    <xf numFmtId="179" fontId="8" fillId="3" borderId="1" xfId="0" applyFont="1" applyFill="1" applyBorder="1" applyAlignment="1">
      <alignment horizontal="center" vertical="center"/>
    </xf>
    <xf numFmtId="176" fontId="12" fillId="3" borderId="2" xfId="4" applyNumberFormat="1" applyFont="1" applyFill="1" applyBorder="1" applyAlignment="1">
      <alignment horizontal="right" vertical="center"/>
    </xf>
    <xf numFmtId="179" fontId="12" fillId="3" borderId="1" xfId="0" applyFont="1" applyFill="1" applyBorder="1" applyAlignment="1">
      <alignment horizontal="center" vertical="center" wrapText="1"/>
    </xf>
    <xf numFmtId="179" fontId="7" fillId="4" borderId="1" xfId="0" applyFont="1" applyFill="1" applyBorder="1" applyAlignment="1">
      <alignment horizontal="right"/>
    </xf>
    <xf numFmtId="178" fontId="7" fillId="4" borderId="1" xfId="0" applyNumberFormat="1" applyFont="1" applyFill="1" applyBorder="1" applyAlignment="1">
      <alignment horizontal="right"/>
    </xf>
    <xf numFmtId="181" fontId="7" fillId="4" borderId="1" xfId="0" applyNumberFormat="1" applyFont="1" applyFill="1" applyBorder="1" applyAlignment="1">
      <alignment horizontal="right"/>
    </xf>
    <xf numFmtId="178" fontId="11" fillId="4" borderId="1" xfId="4" applyNumberFormat="1" applyFont="1" applyFill="1" applyBorder="1" applyAlignment="1">
      <alignment horizontal="right" vertical="center"/>
    </xf>
    <xf numFmtId="179" fontId="14" fillId="4" borderId="1" xfId="0" applyFont="1" applyFill="1" applyBorder="1" applyAlignment="1">
      <alignment horizontal="center" vertical="center" wrapText="1"/>
    </xf>
    <xf numFmtId="179" fontId="7" fillId="4" borderId="1" xfId="0" applyFont="1" applyFill="1" applyBorder="1" applyAlignment="1">
      <alignment horizontal="left"/>
    </xf>
    <xf numFmtId="179" fontId="0" fillId="0" borderId="2" xfId="0" applyBorder="1" applyAlignment="1">
      <alignment vertical="center"/>
    </xf>
    <xf numFmtId="179" fontId="8" fillId="0" borderId="3" xfId="0" applyFont="1" applyFill="1" applyBorder="1" applyAlignment="1">
      <alignment horizontal="left" vertical="center" wrapText="1"/>
    </xf>
    <xf numFmtId="179" fontId="12" fillId="0" borderId="3" xfId="0" applyFont="1" applyFill="1" applyBorder="1" applyAlignment="1" applyProtection="1">
      <alignment horizontal="center" vertical="center"/>
    </xf>
    <xf numFmtId="178" fontId="7" fillId="0" borderId="3" xfId="0" applyNumberFormat="1" applyFont="1" applyFill="1" applyBorder="1" applyAlignment="1">
      <alignment horizontal="right" vertical="center"/>
    </xf>
    <xf numFmtId="181" fontId="8" fillId="0" borderId="3" xfId="0" applyNumberFormat="1" applyFont="1" applyFill="1" applyBorder="1" applyAlignment="1">
      <alignment horizontal="right" vertical="center"/>
    </xf>
    <xf numFmtId="179" fontId="12" fillId="0" borderId="4" xfId="0" applyFont="1" applyFill="1" applyBorder="1" applyAlignment="1">
      <alignment horizontal="left" vertical="center" wrapText="1"/>
    </xf>
    <xf numFmtId="181" fontId="7" fillId="0" borderId="3" xfId="0" applyNumberFormat="1" applyFont="1" applyFill="1" applyBorder="1" applyAlignment="1">
      <alignment horizontal="center"/>
    </xf>
    <xf numFmtId="10" fontId="46" fillId="2" borderId="1" xfId="11" applyNumberFormat="1" applyFont="1" applyFill="1" applyBorder="1" applyAlignment="1" applyProtection="1">
      <alignment horizontal="right" vertical="center" wrapText="1"/>
      <protection locked="0"/>
    </xf>
    <xf numFmtId="179" fontId="46" fillId="2" borderId="1" xfId="11" applyNumberFormat="1" applyFont="1" applyFill="1" applyBorder="1" applyAlignment="1" applyProtection="1">
      <alignment horizontal="left" vertical="center" wrapText="1"/>
      <protection locked="0"/>
    </xf>
    <xf numFmtId="179" fontId="46" fillId="2" borderId="1" xfId="11" applyFont="1" applyFill="1" applyBorder="1" applyAlignment="1" applyProtection="1">
      <alignment horizontal="left" vertical="center" wrapText="1"/>
      <protection locked="0"/>
    </xf>
    <xf numFmtId="179" fontId="40" fillId="2" borderId="1" xfId="9" applyFont="1" applyFill="1" applyBorder="1"/>
    <xf numFmtId="179" fontId="40" fillId="2" borderId="1" xfId="9" applyFont="1" applyFill="1" applyBorder="1" applyAlignment="1">
      <alignment horizontal="right"/>
    </xf>
    <xf numFmtId="179" fontId="47" fillId="5" borderId="1" xfId="11" applyFont="1" applyFill="1" applyBorder="1" applyAlignment="1" applyProtection="1">
      <alignment wrapText="1"/>
      <protection locked="0"/>
    </xf>
    <xf numFmtId="179" fontId="8" fillId="0" borderId="1" xfId="0" applyFont="1" applyFill="1" applyBorder="1" applyAlignment="1">
      <alignment horizontal="left" vertical="center" wrapText="1"/>
    </xf>
    <xf numFmtId="179" fontId="8" fillId="3" borderId="1" xfId="0" applyFont="1" applyFill="1" applyBorder="1" applyAlignment="1">
      <alignment horizontal="center" vertical="center" wrapText="1"/>
    </xf>
    <xf numFmtId="179" fontId="5" fillId="0" borderId="0" xfId="0" applyFont="1" applyAlignment="1">
      <alignment horizontal="center" vertical="center"/>
    </xf>
    <xf numFmtId="179" fontId="5" fillId="0" borderId="0" xfId="0" applyFont="1" applyAlignment="1">
      <alignment horizontal="right" vertical="center" wrapText="1"/>
    </xf>
    <xf numFmtId="179" fontId="49" fillId="10" borderId="1" xfId="0" applyFont="1" applyFill="1" applyBorder="1" applyAlignment="1">
      <alignment horizontal="center" vertical="center"/>
    </xf>
    <xf numFmtId="179" fontId="5" fillId="0" borderId="1" xfId="0" applyNumberFormat="1" applyFont="1" applyBorder="1" applyAlignment="1">
      <alignment horizontal="center" vertical="center"/>
    </xf>
    <xf numFmtId="179" fontId="5" fillId="0" borderId="1" xfId="0" applyNumberFormat="1" applyFont="1" applyBorder="1" applyAlignment="1">
      <alignment horizontal="left" vertical="center" wrapText="1"/>
    </xf>
    <xf numFmtId="179" fontId="5" fillId="0" borderId="1" xfId="4" applyNumberFormat="1" applyFont="1" applyBorder="1" applyAlignment="1">
      <alignment vertical="center"/>
    </xf>
    <xf numFmtId="179" fontId="5" fillId="0" borderId="1" xfId="0" applyFont="1" applyBorder="1" applyAlignment="1">
      <alignment horizontal="left" vertical="center" wrapText="1"/>
    </xf>
    <xf numFmtId="179" fontId="5" fillId="0" borderId="1" xfId="0" applyFont="1" applyBorder="1" applyAlignment="1">
      <alignment horizontal="center" vertical="center" wrapText="1"/>
    </xf>
    <xf numFmtId="43" fontId="5" fillId="0" borderId="1" xfId="4" applyNumberFormat="1" applyFont="1" applyBorder="1" applyAlignment="1">
      <alignment vertical="center"/>
    </xf>
    <xf numFmtId="179" fontId="20" fillId="0" borderId="0" xfId="9" applyFont="1" applyFill="1" applyBorder="1" applyAlignment="1">
      <alignment horizontal="center"/>
    </xf>
    <xf numFmtId="179" fontId="24" fillId="6" borderId="15" xfId="11" applyFont="1" applyFill="1" applyBorder="1" applyAlignment="1" applyProtection="1">
      <alignment horizontal="center" vertical="center" wrapText="1"/>
      <protection locked="0"/>
    </xf>
    <xf numFmtId="179" fontId="24" fillId="6" borderId="16" xfId="9" applyFont="1" applyFill="1" applyBorder="1" applyAlignment="1" applyProtection="1">
      <alignment horizontal="center" vertical="center" wrapText="1"/>
      <protection locked="0"/>
    </xf>
    <xf numFmtId="179" fontId="24" fillId="6" borderId="16" xfId="11" applyNumberFormat="1" applyFont="1" applyFill="1" applyBorder="1" applyAlignment="1" applyProtection="1">
      <alignment horizontal="center" vertical="center" wrapText="1"/>
      <protection locked="0"/>
    </xf>
    <xf numFmtId="179" fontId="24" fillId="6" borderId="16" xfId="11" applyFont="1" applyFill="1" applyBorder="1" applyAlignment="1" applyProtection="1">
      <alignment horizontal="center" vertical="center" wrapText="1"/>
      <protection locked="0"/>
    </xf>
    <xf numFmtId="179" fontId="24" fillId="6" borderId="17" xfId="9" applyFont="1" applyFill="1" applyBorder="1" applyAlignment="1" applyProtection="1">
      <alignment horizontal="center" vertical="center" wrapText="1"/>
      <protection locked="0"/>
    </xf>
    <xf numFmtId="179" fontId="20" fillId="0" borderId="0" xfId="9" applyFont="1" applyAlignment="1">
      <alignment vertical="center"/>
    </xf>
    <xf numFmtId="179" fontId="20" fillId="4" borderId="0" xfId="9" applyFont="1" applyFill="1"/>
    <xf numFmtId="49" fontId="20" fillId="0" borderId="19" xfId="9" applyNumberFormat="1" applyFont="1" applyBorder="1" applyAlignment="1">
      <alignment horizontal="center"/>
    </xf>
    <xf numFmtId="179" fontId="16" fillId="5" borderId="1" xfId="11" applyFont="1" applyFill="1" applyBorder="1" applyAlignment="1" applyProtection="1">
      <alignment wrapText="1"/>
      <protection locked="0"/>
    </xf>
    <xf numFmtId="179" fontId="20" fillId="0" borderId="1" xfId="9" applyFont="1" applyBorder="1" applyAlignment="1" applyProtection="1">
      <alignment horizontal="center"/>
      <protection locked="0"/>
    </xf>
    <xf numFmtId="184" fontId="22" fillId="0" borderId="1" xfId="11" applyNumberFormat="1" applyFont="1" applyFill="1" applyBorder="1" applyAlignment="1" applyProtection="1">
      <alignment horizontal="center" vertical="center" wrapText="1"/>
      <protection locked="0"/>
    </xf>
    <xf numFmtId="179" fontId="22" fillId="0" borderId="6" xfId="11" applyNumberFormat="1" applyFont="1" applyFill="1" applyBorder="1" applyAlignment="1" applyProtection="1">
      <alignment horizontal="center" vertical="center"/>
      <protection locked="0"/>
    </xf>
    <xf numFmtId="179" fontId="43" fillId="0" borderId="18" xfId="9" applyFont="1" applyFill="1" applyBorder="1" applyAlignment="1" applyProtection="1">
      <alignment horizontal="left" vertical="center"/>
      <protection locked="0"/>
    </xf>
    <xf numFmtId="179" fontId="36" fillId="6" borderId="18" xfId="9" applyFont="1" applyFill="1" applyBorder="1" applyAlignment="1" applyProtection="1">
      <alignment horizontal="center" vertical="center"/>
      <protection locked="0"/>
    </xf>
    <xf numFmtId="179" fontId="20" fillId="0" borderId="6" xfId="9" applyFont="1" applyBorder="1" applyAlignment="1" applyProtection="1">
      <alignment horizontal="center"/>
      <protection locked="0"/>
    </xf>
    <xf numFmtId="184" fontId="22" fillId="0" borderId="6" xfId="11" applyNumberFormat="1" applyFont="1" applyFill="1" applyBorder="1" applyAlignment="1" applyProtection="1">
      <alignment horizontal="center" vertical="center" wrapText="1"/>
      <protection locked="0"/>
    </xf>
    <xf numFmtId="179" fontId="35" fillId="6" borderId="3" xfId="11" applyFont="1" applyFill="1" applyBorder="1" applyAlignment="1" applyProtection="1">
      <alignment horizontal="right"/>
      <protection locked="0"/>
    </xf>
    <xf numFmtId="179" fontId="35" fillId="6" borderId="4" xfId="11" applyFont="1" applyFill="1" applyBorder="1" applyAlignment="1" applyProtection="1">
      <alignment horizontal="right"/>
      <protection locked="0"/>
    </xf>
    <xf numFmtId="179" fontId="34" fillId="0" borderId="5" xfId="11" applyFont="1" applyFill="1" applyBorder="1" applyAlignment="1" applyProtection="1">
      <alignment horizontal="left"/>
      <protection locked="0"/>
    </xf>
    <xf numFmtId="179" fontId="22" fillId="0" borderId="5" xfId="11" applyNumberFormat="1" applyFont="1" applyFill="1" applyBorder="1" applyAlignment="1" applyProtection="1">
      <alignment horizontal="left" vertical="center" wrapText="1"/>
      <protection locked="0"/>
    </xf>
    <xf numFmtId="179" fontId="22" fillId="0" borderId="5" xfId="11" applyFont="1" applyFill="1" applyBorder="1" applyAlignment="1" applyProtection="1">
      <alignment horizontal="center" vertical="center" wrapText="1"/>
      <protection locked="0"/>
    </xf>
    <xf numFmtId="179" fontId="22" fillId="0" borderId="5" xfId="11" applyNumberFormat="1" applyFont="1" applyFill="1" applyBorder="1" applyAlignment="1" applyProtection="1">
      <alignment horizontal="center" vertical="center" wrapText="1"/>
      <protection locked="0"/>
    </xf>
    <xf numFmtId="179" fontId="20" fillId="0" borderId="22" xfId="9" applyFont="1" applyFill="1" applyBorder="1" applyAlignment="1" applyProtection="1">
      <alignment horizontal="left" vertical="center"/>
      <protection locked="0"/>
    </xf>
    <xf numFmtId="179" fontId="36" fillId="6" borderId="26" xfId="11" applyNumberFormat="1" applyFont="1" applyFill="1" applyBorder="1" applyAlignment="1" applyProtection="1">
      <alignment horizontal="center"/>
      <protection locked="0"/>
    </xf>
    <xf numFmtId="179" fontId="36" fillId="6" borderId="27" xfId="9" applyFont="1" applyFill="1" applyBorder="1" applyAlignment="1" applyProtection="1">
      <alignment horizontal="center" vertical="center"/>
      <protection locked="0"/>
    </xf>
    <xf numFmtId="179" fontId="3" fillId="0" borderId="1" xfId="13" applyBorder="1" applyAlignment="1">
      <alignment vertical="center"/>
    </xf>
    <xf numFmtId="179" fontId="6" fillId="0" borderId="0" xfId="13" applyFont="1" applyAlignment="1">
      <alignment vertical="center"/>
    </xf>
    <xf numFmtId="49" fontId="20" fillId="0" borderId="21" xfId="9" applyNumberFormat="1" applyFont="1" applyBorder="1" applyAlignment="1">
      <alignment horizontal="center" vertical="center"/>
    </xf>
    <xf numFmtId="179" fontId="22" fillId="3" borderId="1" xfId="11" applyNumberFormat="1" applyFont="1" applyFill="1" applyBorder="1" applyAlignment="1" applyProtection="1">
      <alignment horizontal="left" vertical="center" wrapText="1"/>
      <protection locked="0"/>
    </xf>
    <xf numFmtId="179" fontId="22" fillId="3" borderId="6" xfId="11" applyNumberFormat="1" applyFont="1" applyFill="1" applyBorder="1" applyAlignment="1" applyProtection="1">
      <alignment horizontal="left" vertical="center" wrapText="1"/>
      <protection locked="0"/>
    </xf>
    <xf numFmtId="179" fontId="8" fillId="0" borderId="1" xfId="0" applyFont="1" applyFill="1" applyBorder="1" applyAlignment="1">
      <alignment horizontal="left" vertical="center" wrapText="1"/>
    </xf>
    <xf numFmtId="179" fontId="13" fillId="0" borderId="1" xfId="2" applyFont="1" applyFill="1" applyBorder="1" applyAlignment="1">
      <alignment horizontal="left" vertical="center"/>
    </xf>
    <xf numFmtId="178" fontId="12" fillId="0" borderId="1" xfId="0" applyNumberFormat="1" applyFont="1" applyFill="1" applyBorder="1" applyAlignment="1">
      <alignment horizontal="right" vertical="center"/>
    </xf>
    <xf numFmtId="179" fontId="15" fillId="0" borderId="1" xfId="0" applyFont="1" applyBorder="1" applyAlignment="1">
      <alignment vertical="center"/>
    </xf>
    <xf numFmtId="179" fontId="8" fillId="0" borderId="1" xfId="0" applyFont="1" applyFill="1" applyBorder="1" applyAlignment="1">
      <alignment horizontal="left" vertical="center" wrapText="1"/>
    </xf>
    <xf numFmtId="179" fontId="8" fillId="0" borderId="6" xfId="0" applyFont="1" applyFill="1" applyBorder="1" applyAlignment="1">
      <alignment horizontal="left" vertical="center" wrapText="1"/>
    </xf>
    <xf numFmtId="179" fontId="22" fillId="0" borderId="1" xfId="11" applyFont="1" applyFill="1" applyBorder="1" applyAlignment="1" applyProtection="1">
      <alignment wrapText="1"/>
      <protection locked="0"/>
    </xf>
    <xf numFmtId="179" fontId="0" fillId="0" borderId="0" xfId="0" applyFill="1" applyAlignment="1">
      <alignment vertical="center"/>
    </xf>
    <xf numFmtId="179" fontId="8" fillId="0" borderId="1" xfId="0" applyFont="1" applyFill="1" applyBorder="1" applyAlignment="1">
      <alignment horizontal="left" vertical="center" wrapText="1"/>
    </xf>
    <xf numFmtId="179" fontId="8" fillId="0" borderId="1" xfId="14" applyFont="1" applyFill="1" applyBorder="1" applyAlignment="1">
      <alignment horizontal="left" vertical="center"/>
    </xf>
    <xf numFmtId="179" fontId="0" fillId="0" borderId="0" xfId="0" applyAlignment="1">
      <alignment vertical="center"/>
    </xf>
    <xf numFmtId="0" fontId="20" fillId="0" borderId="1" xfId="15" applyNumberFormat="1" applyFont="1" applyBorder="1" applyAlignment="1">
      <alignment horizontal="left" vertical="center"/>
    </xf>
    <xf numFmtId="179" fontId="15" fillId="0" borderId="1" xfId="2" applyFont="1" applyFill="1" applyBorder="1" applyAlignment="1">
      <alignment horizontal="left" vertical="center"/>
    </xf>
    <xf numFmtId="179" fontId="12" fillId="3" borderId="1" xfId="0" applyFont="1" applyFill="1" applyBorder="1" applyAlignment="1">
      <alignment vertical="center"/>
    </xf>
    <xf numFmtId="179" fontId="43" fillId="0" borderId="0" xfId="15" applyFont="1" applyBorder="1" applyAlignment="1">
      <alignment horizontal="left" vertical="center" wrapText="1"/>
    </xf>
    <xf numFmtId="179" fontId="28" fillId="0" borderId="3" xfId="9" applyFont="1" applyBorder="1" applyAlignment="1">
      <alignment horizontal="center"/>
    </xf>
    <xf numFmtId="179" fontId="20" fillId="0" borderId="3" xfId="9" applyFont="1" applyBorder="1" applyAlignment="1">
      <alignment horizontal="center"/>
    </xf>
    <xf numFmtId="179" fontId="28" fillId="0" borderId="7" xfId="9" applyFont="1" applyBorder="1" applyAlignment="1">
      <alignment horizontal="center"/>
    </xf>
    <xf numFmtId="179" fontId="41" fillId="0" borderId="0" xfId="15" applyFont="1" applyAlignment="1">
      <alignment horizontal="center" vertical="center"/>
    </xf>
    <xf numFmtId="179" fontId="42" fillId="0" borderId="0" xfId="15" applyFont="1" applyAlignment="1">
      <alignment horizontal="center" vertical="center"/>
    </xf>
    <xf numFmtId="179" fontId="8" fillId="0" borderId="5" xfId="0" applyFont="1" applyFill="1" applyBorder="1" applyAlignment="1">
      <alignment horizontal="left" vertical="center" wrapText="1"/>
    </xf>
    <xf numFmtId="179" fontId="8" fillId="0" borderId="8" xfId="0" applyFont="1" applyFill="1" applyBorder="1" applyAlignment="1">
      <alignment horizontal="left" vertical="center" wrapText="1"/>
    </xf>
    <xf numFmtId="179" fontId="8" fillId="0" borderId="6" xfId="0" applyFont="1" applyFill="1" applyBorder="1" applyAlignment="1">
      <alignment horizontal="left" vertical="center" wrapText="1"/>
    </xf>
    <xf numFmtId="179" fontId="30" fillId="4" borderId="1" xfId="11" applyNumberFormat="1" applyFont="1" applyFill="1" applyBorder="1" applyAlignment="1" applyProtection="1">
      <alignment horizontal="left" vertical="center"/>
      <protection locked="0"/>
    </xf>
    <xf numFmtId="179" fontId="44" fillId="0" borderId="1" xfId="0" applyNumberFormat="1" applyFont="1" applyBorder="1" applyAlignment="1">
      <alignment horizontal="center" vertical="center" wrapText="1"/>
    </xf>
    <xf numFmtId="179" fontId="45" fillId="0" borderId="1" xfId="0" applyNumberFormat="1" applyFont="1" applyBorder="1" applyAlignment="1">
      <alignment horizontal="center" vertical="center" wrapText="1"/>
    </xf>
    <xf numFmtId="179" fontId="25" fillId="7" borderId="11" xfId="11" applyFont="1" applyFill="1" applyBorder="1" applyAlignment="1" applyProtection="1">
      <alignment horizontal="center" vertical="center" wrapText="1"/>
      <protection locked="0"/>
    </xf>
    <xf numFmtId="179" fontId="25" fillId="7" borderId="12" xfId="11" applyFont="1" applyFill="1" applyBorder="1" applyAlignment="1" applyProtection="1">
      <alignment horizontal="center" vertical="center" wrapText="1"/>
      <protection locked="0"/>
    </xf>
    <xf numFmtId="181" fontId="16" fillId="3" borderId="5" xfId="0" applyNumberFormat="1" applyFont="1" applyFill="1" applyBorder="1" applyAlignment="1">
      <alignment horizontal="center" vertical="center"/>
    </xf>
    <xf numFmtId="181" fontId="16" fillId="3" borderId="6" xfId="0" applyNumberFormat="1" applyFont="1" applyFill="1" applyBorder="1" applyAlignment="1">
      <alignment horizontal="center" vertical="center"/>
    </xf>
    <xf numFmtId="179" fontId="35" fillId="6" borderId="1" xfId="11" applyFont="1" applyFill="1" applyBorder="1" applyAlignment="1" applyProtection="1">
      <alignment horizontal="right"/>
      <protection locked="0"/>
    </xf>
    <xf numFmtId="179" fontId="8" fillId="0" borderId="1" xfId="0" applyFont="1" applyFill="1" applyBorder="1" applyAlignment="1">
      <alignment horizontal="left" vertical="center" wrapText="1"/>
    </xf>
    <xf numFmtId="49" fontId="16" fillId="0" borderId="5" xfId="0" applyNumberFormat="1" applyFont="1" applyFill="1" applyBorder="1" applyAlignment="1">
      <alignment horizontal="center" vertical="center"/>
    </xf>
    <xf numFmtId="49" fontId="16" fillId="0" borderId="8" xfId="0" applyNumberFormat="1" applyFont="1" applyFill="1" applyBorder="1" applyAlignment="1">
      <alignment horizontal="center" vertical="center"/>
    </xf>
    <xf numFmtId="49" fontId="16" fillId="0" borderId="6" xfId="0" applyNumberFormat="1" applyFont="1" applyFill="1" applyBorder="1" applyAlignment="1">
      <alignment horizontal="center" vertical="center"/>
    </xf>
    <xf numFmtId="179" fontId="11" fillId="4" borderId="2" xfId="0" applyFont="1" applyFill="1" applyBorder="1" applyAlignment="1">
      <alignment horizontal="left" vertical="center" wrapText="1"/>
    </xf>
    <xf numFmtId="179" fontId="11" fillId="4" borderId="4" xfId="0" applyFont="1" applyFill="1" applyBorder="1" applyAlignment="1">
      <alignment horizontal="left" vertical="center" wrapText="1"/>
    </xf>
    <xf numFmtId="49" fontId="12" fillId="3" borderId="5" xfId="0" applyNumberFormat="1" applyFont="1" applyFill="1" applyBorder="1" applyAlignment="1">
      <alignment horizontal="center" vertical="center"/>
    </xf>
    <xf numFmtId="49" fontId="12" fillId="3" borderId="8" xfId="0" applyNumberFormat="1" applyFont="1" applyFill="1" applyBorder="1" applyAlignment="1">
      <alignment horizontal="center" vertical="center"/>
    </xf>
    <xf numFmtId="179" fontId="12" fillId="3" borderId="5" xfId="0" applyFont="1" applyFill="1" applyBorder="1" applyAlignment="1">
      <alignment horizontal="left" vertical="center" wrapText="1"/>
    </xf>
    <xf numFmtId="179" fontId="12" fillId="3" borderId="8" xfId="0" applyFont="1" applyFill="1" applyBorder="1" applyAlignment="1">
      <alignment horizontal="left" vertical="center" wrapText="1"/>
    </xf>
    <xf numFmtId="179" fontId="12" fillId="3" borderId="6" xfId="0" applyFont="1" applyFill="1" applyBorder="1" applyAlignment="1">
      <alignment horizontal="left" vertical="center" wrapText="1"/>
    </xf>
    <xf numFmtId="179" fontId="32" fillId="11" borderId="1" xfId="11" applyFont="1" applyFill="1" applyBorder="1" applyAlignment="1" applyProtection="1">
      <alignment horizontal="left" vertical="center" wrapText="1"/>
      <protection locked="0"/>
    </xf>
    <xf numFmtId="179" fontId="32" fillId="11" borderId="18" xfId="11" applyFont="1" applyFill="1" applyBorder="1" applyAlignment="1" applyProtection="1">
      <alignment horizontal="left" vertical="center" wrapText="1"/>
      <protection locked="0"/>
    </xf>
    <xf numFmtId="179" fontId="35" fillId="6" borderId="23" xfId="11" applyFont="1" applyFill="1" applyBorder="1" applyAlignment="1" applyProtection="1">
      <alignment horizontal="right"/>
      <protection locked="0"/>
    </xf>
    <xf numFmtId="179" fontId="35" fillId="6" borderId="24" xfId="11" applyFont="1" applyFill="1" applyBorder="1" applyAlignment="1" applyProtection="1">
      <alignment horizontal="right"/>
      <protection locked="0"/>
    </xf>
    <xf numFmtId="179" fontId="35" fillId="6" borderId="25" xfId="11" applyFont="1" applyFill="1" applyBorder="1" applyAlignment="1" applyProtection="1">
      <alignment horizontal="right"/>
      <protection locked="0"/>
    </xf>
    <xf numFmtId="179" fontId="48" fillId="0" borderId="0" xfId="0" applyFont="1" applyAlignment="1">
      <alignment horizontal="center" vertical="center"/>
    </xf>
    <xf numFmtId="179" fontId="0" fillId="0" borderId="0" xfId="0" applyAlignment="1">
      <alignment vertical="center"/>
    </xf>
    <xf numFmtId="179" fontId="9" fillId="9" borderId="7" xfId="0" applyFont="1" applyFill="1" applyBorder="1" applyAlignment="1">
      <alignment vertical="center" wrapText="1"/>
    </xf>
    <xf numFmtId="179" fontId="0" fillId="0" borderId="7" xfId="0" applyBorder="1" applyAlignment="1">
      <alignment vertical="center"/>
    </xf>
    <xf numFmtId="179" fontId="35" fillId="6" borderId="20" xfId="11" applyFont="1" applyFill="1" applyBorder="1" applyAlignment="1" applyProtection="1">
      <alignment horizontal="right"/>
      <protection locked="0"/>
    </xf>
    <xf numFmtId="179" fontId="35" fillId="6" borderId="3" xfId="11" applyFont="1" applyFill="1" applyBorder="1" applyAlignment="1" applyProtection="1">
      <alignment horizontal="right"/>
      <protection locked="0"/>
    </xf>
    <xf numFmtId="179" fontId="35" fillId="6" borderId="4" xfId="11" applyFont="1" applyFill="1" applyBorder="1" applyAlignment="1" applyProtection="1">
      <alignment horizontal="right"/>
      <protection locked="0"/>
    </xf>
    <xf numFmtId="179" fontId="44" fillId="0" borderId="1" xfId="9" applyNumberFormat="1" applyFont="1" applyBorder="1" applyAlignment="1">
      <alignment horizontal="center" vertical="center"/>
    </xf>
    <xf numFmtId="179" fontId="45" fillId="0" borderId="1" xfId="9" applyNumberFormat="1" applyFont="1" applyBorder="1" applyAlignment="1">
      <alignment horizontal="center" vertical="center"/>
    </xf>
    <xf numFmtId="179" fontId="45" fillId="0" borderId="1" xfId="9" applyFont="1" applyBorder="1" applyAlignment="1">
      <alignment horizontal="center" vertical="center"/>
    </xf>
  </cellXfs>
  <cellStyles count="22">
    <cellStyle name="Comma 2 2" xfId="21"/>
    <cellStyle name="Normal 2" xfId="9"/>
    <cellStyle name="Normal 2 2 2" xfId="15"/>
    <cellStyle name="Normal 6 2" xfId="16"/>
    <cellStyle name="Normal_Sheet1" xfId="11"/>
    <cellStyle name="Percent 4 2" xfId="19"/>
    <cellStyle name="百分比 2" xfId="20"/>
    <cellStyle name="常规" xfId="0" builtinId="0"/>
    <cellStyle name="常规 2" xfId="2"/>
    <cellStyle name="常规 2 2" xfId="8"/>
    <cellStyle name="常规 2 2 2" xfId="17"/>
    <cellStyle name="常规 2 3" xfId="12"/>
    <cellStyle name="常规 3" xfId="1"/>
    <cellStyle name="常规 3 3" xfId="3"/>
    <cellStyle name="常规 4" xfId="7"/>
    <cellStyle name="常规 4 2" xfId="13"/>
    <cellStyle name="常规 5" xfId="10"/>
    <cellStyle name="常规_Sheet1" xfId="14"/>
    <cellStyle name="千位分隔 2" xfId="5"/>
    <cellStyle name="千位分隔 2 2" xfId="4"/>
    <cellStyle name="千位分隔 2 3" xfId="6"/>
    <cellStyle name="千位分隔 3" xfId="18"/>
  </cellStyles>
  <dxfs count="0"/>
  <tableStyles count="0" defaultTableStyle="TableStyleMedium2" defaultPivotStyle="PivotStyleMedium9"/>
  <colors>
    <mruColors>
      <color rgb="FF8300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C\D\New\2017\Marketing%20Service\PR\PR%20Event\Price%20list%20and%20quotation%20format\0410%20%20Quotation%20Template%20&amp;%20Rate%20Card%20PR%20Event%20Final%20V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INTRO"/>
      <sheetName val="01.QUOTATION"/>
      <sheetName val="02.RATECARD"/>
    </sheetNames>
    <sheetDataSet>
      <sheetData sheetId="0"/>
      <sheetData sheetId="1"/>
      <sheetData sheetId="2">
        <row r="117">
          <cell r="D117" t="str">
            <v>Personnel</v>
          </cell>
        </row>
        <row r="118">
          <cell r="D118" t="str">
            <v>Production</v>
          </cell>
        </row>
        <row r="119">
          <cell r="D119" t="str">
            <v>Execution</v>
          </cell>
        </row>
        <row r="120">
          <cell r="D120" t="str">
            <v>Catering</v>
          </cell>
        </row>
        <row r="121">
          <cell r="D121" t="str">
            <v>AgencyFee</v>
          </cell>
        </row>
        <row r="122">
          <cell r="D122" t="str">
            <v>Venue</v>
          </cell>
        </row>
        <row r="123">
          <cell r="D123" t="str">
            <v>FurnitureRental</v>
          </cell>
        </row>
        <row r="124">
          <cell r="D124" t="str">
            <v>FlowerandOthers</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zoomScale="120" zoomScaleNormal="120" workbookViewId="0">
      <selection activeCell="D5" sqref="D5"/>
    </sheetView>
  </sheetViews>
  <sheetFormatPr defaultRowHeight="14.25" x14ac:dyDescent="0.15"/>
  <cols>
    <col min="1" max="1" width="6.5" style="149" customWidth="1"/>
    <col min="2" max="2" width="37.25" style="149" customWidth="1"/>
    <col min="3" max="3" width="15.625" style="149" customWidth="1"/>
    <col min="4" max="4" width="35.5" style="149" customWidth="1"/>
    <col min="5" max="5" width="17.75" style="149" customWidth="1"/>
    <col min="6" max="253" width="8.75" style="149"/>
    <col min="254" max="254" width="1.875" style="149" bestFit="1" customWidth="1"/>
    <col min="255" max="255" width="19.125" style="149" customWidth="1"/>
    <col min="256" max="256" width="26.5" style="149" customWidth="1"/>
    <col min="257" max="257" width="13.5" style="149" bestFit="1" customWidth="1"/>
    <col min="258" max="258" width="11" style="149" bestFit="1" customWidth="1"/>
    <col min="259" max="259" width="7.125" style="149" bestFit="1" customWidth="1"/>
    <col min="260" max="260" width="26" style="149" customWidth="1"/>
    <col min="261" max="509" width="8.75" style="149"/>
    <col min="510" max="510" width="1.875" style="149" bestFit="1" customWidth="1"/>
    <col min="511" max="511" width="19.125" style="149" customWidth="1"/>
    <col min="512" max="512" width="26.5" style="149" customWidth="1"/>
    <col min="513" max="513" width="13.5" style="149" bestFit="1" customWidth="1"/>
    <col min="514" max="514" width="11" style="149" bestFit="1" customWidth="1"/>
    <col min="515" max="515" width="7.125" style="149" bestFit="1" customWidth="1"/>
    <col min="516" max="516" width="26" style="149" customWidth="1"/>
    <col min="517" max="765" width="8.75" style="149"/>
    <col min="766" max="766" width="1.875" style="149" bestFit="1" customWidth="1"/>
    <col min="767" max="767" width="19.125" style="149" customWidth="1"/>
    <col min="768" max="768" width="26.5" style="149" customWidth="1"/>
    <col min="769" max="769" width="13.5" style="149" bestFit="1" customWidth="1"/>
    <col min="770" max="770" width="11" style="149" bestFit="1" customWidth="1"/>
    <col min="771" max="771" width="7.125" style="149" bestFit="1" customWidth="1"/>
    <col min="772" max="772" width="26" style="149" customWidth="1"/>
    <col min="773" max="1021" width="8.75" style="149"/>
    <col min="1022" max="1022" width="1.875" style="149" bestFit="1" customWidth="1"/>
    <col min="1023" max="1023" width="19.125" style="149" customWidth="1"/>
    <col min="1024" max="1024" width="26.5" style="149" customWidth="1"/>
    <col min="1025" max="1025" width="13.5" style="149" bestFit="1" customWidth="1"/>
    <col min="1026" max="1026" width="11" style="149" bestFit="1" customWidth="1"/>
    <col min="1027" max="1027" width="7.125" style="149" bestFit="1" customWidth="1"/>
    <col min="1028" max="1028" width="26" style="149" customWidth="1"/>
    <col min="1029" max="1277" width="8.75" style="149"/>
    <col min="1278" max="1278" width="1.875" style="149" bestFit="1" customWidth="1"/>
    <col min="1279" max="1279" width="19.125" style="149" customWidth="1"/>
    <col min="1280" max="1280" width="26.5" style="149" customWidth="1"/>
    <col min="1281" max="1281" width="13.5" style="149" bestFit="1" customWidth="1"/>
    <col min="1282" max="1282" width="11" style="149" bestFit="1" customWidth="1"/>
    <col min="1283" max="1283" width="7.125" style="149" bestFit="1" customWidth="1"/>
    <col min="1284" max="1284" width="26" style="149" customWidth="1"/>
    <col min="1285" max="1533" width="8.75" style="149"/>
    <col min="1534" max="1534" width="1.875" style="149" bestFit="1" customWidth="1"/>
    <col min="1535" max="1535" width="19.125" style="149" customWidth="1"/>
    <col min="1536" max="1536" width="26.5" style="149" customWidth="1"/>
    <col min="1537" max="1537" width="13.5" style="149" bestFit="1" customWidth="1"/>
    <col min="1538" max="1538" width="11" style="149" bestFit="1" customWidth="1"/>
    <col min="1539" max="1539" width="7.125" style="149" bestFit="1" customWidth="1"/>
    <col min="1540" max="1540" width="26" style="149" customWidth="1"/>
    <col min="1541" max="1789" width="8.75" style="149"/>
    <col min="1790" max="1790" width="1.875" style="149" bestFit="1" customWidth="1"/>
    <col min="1791" max="1791" width="19.125" style="149" customWidth="1"/>
    <col min="1792" max="1792" width="26.5" style="149" customWidth="1"/>
    <col min="1793" max="1793" width="13.5" style="149" bestFit="1" customWidth="1"/>
    <col min="1794" max="1794" width="11" style="149" bestFit="1" customWidth="1"/>
    <col min="1795" max="1795" width="7.125" style="149" bestFit="1" customWidth="1"/>
    <col min="1796" max="1796" width="26" style="149" customWidth="1"/>
    <col min="1797" max="2045" width="8.75" style="149"/>
    <col min="2046" max="2046" width="1.875" style="149" bestFit="1" customWidth="1"/>
    <col min="2047" max="2047" width="19.125" style="149" customWidth="1"/>
    <col min="2048" max="2048" width="26.5" style="149" customWidth="1"/>
    <col min="2049" max="2049" width="13.5" style="149" bestFit="1" customWidth="1"/>
    <col min="2050" max="2050" width="11" style="149" bestFit="1" customWidth="1"/>
    <col min="2051" max="2051" width="7.125" style="149" bestFit="1" customWidth="1"/>
    <col min="2052" max="2052" width="26" style="149" customWidth="1"/>
    <col min="2053" max="2301" width="8.75" style="149"/>
    <col min="2302" max="2302" width="1.875" style="149" bestFit="1" customWidth="1"/>
    <col min="2303" max="2303" width="19.125" style="149" customWidth="1"/>
    <col min="2304" max="2304" width="26.5" style="149" customWidth="1"/>
    <col min="2305" max="2305" width="13.5" style="149" bestFit="1" customWidth="1"/>
    <col min="2306" max="2306" width="11" style="149" bestFit="1" customWidth="1"/>
    <col min="2307" max="2307" width="7.125" style="149" bestFit="1" customWidth="1"/>
    <col min="2308" max="2308" width="26" style="149" customWidth="1"/>
    <col min="2309" max="2557" width="8.75" style="149"/>
    <col min="2558" max="2558" width="1.875" style="149" bestFit="1" customWidth="1"/>
    <col min="2559" max="2559" width="19.125" style="149" customWidth="1"/>
    <col min="2560" max="2560" width="26.5" style="149" customWidth="1"/>
    <col min="2561" max="2561" width="13.5" style="149" bestFit="1" customWidth="1"/>
    <col min="2562" max="2562" width="11" style="149" bestFit="1" customWidth="1"/>
    <col min="2563" max="2563" width="7.125" style="149" bestFit="1" customWidth="1"/>
    <col min="2564" max="2564" width="26" style="149" customWidth="1"/>
    <col min="2565" max="2813" width="8.75" style="149"/>
    <col min="2814" max="2814" width="1.875" style="149" bestFit="1" customWidth="1"/>
    <col min="2815" max="2815" width="19.125" style="149" customWidth="1"/>
    <col min="2816" max="2816" width="26.5" style="149" customWidth="1"/>
    <col min="2817" max="2817" width="13.5" style="149" bestFit="1" customWidth="1"/>
    <col min="2818" max="2818" width="11" style="149" bestFit="1" customWidth="1"/>
    <col min="2819" max="2819" width="7.125" style="149" bestFit="1" customWidth="1"/>
    <col min="2820" max="2820" width="26" style="149" customWidth="1"/>
    <col min="2821" max="3069" width="8.75" style="149"/>
    <col min="3070" max="3070" width="1.875" style="149" bestFit="1" customWidth="1"/>
    <col min="3071" max="3071" width="19.125" style="149" customWidth="1"/>
    <col min="3072" max="3072" width="26.5" style="149" customWidth="1"/>
    <col min="3073" max="3073" width="13.5" style="149" bestFit="1" customWidth="1"/>
    <col min="3074" max="3074" width="11" style="149" bestFit="1" customWidth="1"/>
    <col min="3075" max="3075" width="7.125" style="149" bestFit="1" customWidth="1"/>
    <col min="3076" max="3076" width="26" style="149" customWidth="1"/>
    <col min="3077" max="3325" width="8.75" style="149"/>
    <col min="3326" max="3326" width="1.875" style="149" bestFit="1" customWidth="1"/>
    <col min="3327" max="3327" width="19.125" style="149" customWidth="1"/>
    <col min="3328" max="3328" width="26.5" style="149" customWidth="1"/>
    <col min="3329" max="3329" width="13.5" style="149" bestFit="1" customWidth="1"/>
    <col min="3330" max="3330" width="11" style="149" bestFit="1" customWidth="1"/>
    <col min="3331" max="3331" width="7.125" style="149" bestFit="1" customWidth="1"/>
    <col min="3332" max="3332" width="26" style="149" customWidth="1"/>
    <col min="3333" max="3581" width="8.75" style="149"/>
    <col min="3582" max="3582" width="1.875" style="149" bestFit="1" customWidth="1"/>
    <col min="3583" max="3583" width="19.125" style="149" customWidth="1"/>
    <col min="3584" max="3584" width="26.5" style="149" customWidth="1"/>
    <col min="3585" max="3585" width="13.5" style="149" bestFit="1" customWidth="1"/>
    <col min="3586" max="3586" width="11" style="149" bestFit="1" customWidth="1"/>
    <col min="3587" max="3587" width="7.125" style="149" bestFit="1" customWidth="1"/>
    <col min="3588" max="3588" width="26" style="149" customWidth="1"/>
    <col min="3589" max="3837" width="8.75" style="149"/>
    <col min="3838" max="3838" width="1.875" style="149" bestFit="1" customWidth="1"/>
    <col min="3839" max="3839" width="19.125" style="149" customWidth="1"/>
    <col min="3840" max="3840" width="26.5" style="149" customWidth="1"/>
    <col min="3841" max="3841" width="13.5" style="149" bestFit="1" customWidth="1"/>
    <col min="3842" max="3842" width="11" style="149" bestFit="1" customWidth="1"/>
    <col min="3843" max="3843" width="7.125" style="149" bestFit="1" customWidth="1"/>
    <col min="3844" max="3844" width="26" style="149" customWidth="1"/>
    <col min="3845" max="4093" width="8.75" style="149"/>
    <col min="4094" max="4094" width="1.875" style="149" bestFit="1" customWidth="1"/>
    <col min="4095" max="4095" width="19.125" style="149" customWidth="1"/>
    <col min="4096" max="4096" width="26.5" style="149" customWidth="1"/>
    <col min="4097" max="4097" width="13.5" style="149" bestFit="1" customWidth="1"/>
    <col min="4098" max="4098" width="11" style="149" bestFit="1" customWidth="1"/>
    <col min="4099" max="4099" width="7.125" style="149" bestFit="1" customWidth="1"/>
    <col min="4100" max="4100" width="26" style="149" customWidth="1"/>
    <col min="4101" max="4349" width="8.75" style="149"/>
    <col min="4350" max="4350" width="1.875" style="149" bestFit="1" customWidth="1"/>
    <col min="4351" max="4351" width="19.125" style="149" customWidth="1"/>
    <col min="4352" max="4352" width="26.5" style="149" customWidth="1"/>
    <col min="4353" max="4353" width="13.5" style="149" bestFit="1" customWidth="1"/>
    <col min="4354" max="4354" width="11" style="149" bestFit="1" customWidth="1"/>
    <col min="4355" max="4355" width="7.125" style="149" bestFit="1" customWidth="1"/>
    <col min="4356" max="4356" width="26" style="149" customWidth="1"/>
    <col min="4357" max="4605" width="8.75" style="149"/>
    <col min="4606" max="4606" width="1.875" style="149" bestFit="1" customWidth="1"/>
    <col min="4607" max="4607" width="19.125" style="149" customWidth="1"/>
    <col min="4608" max="4608" width="26.5" style="149" customWidth="1"/>
    <col min="4609" max="4609" width="13.5" style="149" bestFit="1" customWidth="1"/>
    <col min="4610" max="4610" width="11" style="149" bestFit="1" customWidth="1"/>
    <col min="4611" max="4611" width="7.125" style="149" bestFit="1" customWidth="1"/>
    <col min="4612" max="4612" width="26" style="149" customWidth="1"/>
    <col min="4613" max="4861" width="8.75" style="149"/>
    <col min="4862" max="4862" width="1.875" style="149" bestFit="1" customWidth="1"/>
    <col min="4863" max="4863" width="19.125" style="149" customWidth="1"/>
    <col min="4864" max="4864" width="26.5" style="149" customWidth="1"/>
    <col min="4865" max="4865" width="13.5" style="149" bestFit="1" customWidth="1"/>
    <col min="4866" max="4866" width="11" style="149" bestFit="1" customWidth="1"/>
    <col min="4867" max="4867" width="7.125" style="149" bestFit="1" customWidth="1"/>
    <col min="4868" max="4868" width="26" style="149" customWidth="1"/>
    <col min="4869" max="5117" width="8.75" style="149"/>
    <col min="5118" max="5118" width="1.875" style="149" bestFit="1" customWidth="1"/>
    <col min="5119" max="5119" width="19.125" style="149" customWidth="1"/>
    <col min="5120" max="5120" width="26.5" style="149" customWidth="1"/>
    <col min="5121" max="5121" width="13.5" style="149" bestFit="1" customWidth="1"/>
    <col min="5122" max="5122" width="11" style="149" bestFit="1" customWidth="1"/>
    <col min="5123" max="5123" width="7.125" style="149" bestFit="1" customWidth="1"/>
    <col min="5124" max="5124" width="26" style="149" customWidth="1"/>
    <col min="5125" max="5373" width="8.75" style="149"/>
    <col min="5374" max="5374" width="1.875" style="149" bestFit="1" customWidth="1"/>
    <col min="5375" max="5375" width="19.125" style="149" customWidth="1"/>
    <col min="5376" max="5376" width="26.5" style="149" customWidth="1"/>
    <col min="5377" max="5377" width="13.5" style="149" bestFit="1" customWidth="1"/>
    <col min="5378" max="5378" width="11" style="149" bestFit="1" customWidth="1"/>
    <col min="5379" max="5379" width="7.125" style="149" bestFit="1" customWidth="1"/>
    <col min="5380" max="5380" width="26" style="149" customWidth="1"/>
    <col min="5381" max="5629" width="8.75" style="149"/>
    <col min="5630" max="5630" width="1.875" style="149" bestFit="1" customWidth="1"/>
    <col min="5631" max="5631" width="19.125" style="149" customWidth="1"/>
    <col min="5632" max="5632" width="26.5" style="149" customWidth="1"/>
    <col min="5633" max="5633" width="13.5" style="149" bestFit="1" customWidth="1"/>
    <col min="5634" max="5634" width="11" style="149" bestFit="1" customWidth="1"/>
    <col min="5635" max="5635" width="7.125" style="149" bestFit="1" customWidth="1"/>
    <col min="5636" max="5636" width="26" style="149" customWidth="1"/>
    <col min="5637" max="5885" width="8.75" style="149"/>
    <col min="5886" max="5886" width="1.875" style="149" bestFit="1" customWidth="1"/>
    <col min="5887" max="5887" width="19.125" style="149" customWidth="1"/>
    <col min="5888" max="5888" width="26.5" style="149" customWidth="1"/>
    <col min="5889" max="5889" width="13.5" style="149" bestFit="1" customWidth="1"/>
    <col min="5890" max="5890" width="11" style="149" bestFit="1" customWidth="1"/>
    <col min="5891" max="5891" width="7.125" style="149" bestFit="1" customWidth="1"/>
    <col min="5892" max="5892" width="26" style="149" customWidth="1"/>
    <col min="5893" max="6141" width="8.75" style="149"/>
    <col min="6142" max="6142" width="1.875" style="149" bestFit="1" customWidth="1"/>
    <col min="6143" max="6143" width="19.125" style="149" customWidth="1"/>
    <col min="6144" max="6144" width="26.5" style="149" customWidth="1"/>
    <col min="6145" max="6145" width="13.5" style="149" bestFit="1" customWidth="1"/>
    <col min="6146" max="6146" width="11" style="149" bestFit="1" customWidth="1"/>
    <col min="6147" max="6147" width="7.125" style="149" bestFit="1" customWidth="1"/>
    <col min="6148" max="6148" width="26" style="149" customWidth="1"/>
    <col min="6149" max="6397" width="8.75" style="149"/>
    <col min="6398" max="6398" width="1.875" style="149" bestFit="1" customWidth="1"/>
    <col min="6399" max="6399" width="19.125" style="149" customWidth="1"/>
    <col min="6400" max="6400" width="26.5" style="149" customWidth="1"/>
    <col min="6401" max="6401" width="13.5" style="149" bestFit="1" customWidth="1"/>
    <col min="6402" max="6402" width="11" style="149" bestFit="1" customWidth="1"/>
    <col min="6403" max="6403" width="7.125" style="149" bestFit="1" customWidth="1"/>
    <col min="6404" max="6404" width="26" style="149" customWidth="1"/>
    <col min="6405" max="6653" width="8.75" style="149"/>
    <col min="6654" max="6654" width="1.875" style="149" bestFit="1" customWidth="1"/>
    <col min="6655" max="6655" width="19.125" style="149" customWidth="1"/>
    <col min="6656" max="6656" width="26.5" style="149" customWidth="1"/>
    <col min="6657" max="6657" width="13.5" style="149" bestFit="1" customWidth="1"/>
    <col min="6658" max="6658" width="11" style="149" bestFit="1" customWidth="1"/>
    <col min="6659" max="6659" width="7.125" style="149" bestFit="1" customWidth="1"/>
    <col min="6660" max="6660" width="26" style="149" customWidth="1"/>
    <col min="6661" max="6909" width="8.75" style="149"/>
    <col min="6910" max="6910" width="1.875" style="149" bestFit="1" customWidth="1"/>
    <col min="6911" max="6911" width="19.125" style="149" customWidth="1"/>
    <col min="6912" max="6912" width="26.5" style="149" customWidth="1"/>
    <col min="6913" max="6913" width="13.5" style="149" bestFit="1" customWidth="1"/>
    <col min="6914" max="6914" width="11" style="149" bestFit="1" customWidth="1"/>
    <col min="6915" max="6915" width="7.125" style="149" bestFit="1" customWidth="1"/>
    <col min="6916" max="6916" width="26" style="149" customWidth="1"/>
    <col min="6917" max="7165" width="8.75" style="149"/>
    <col min="7166" max="7166" width="1.875" style="149" bestFit="1" customWidth="1"/>
    <col min="7167" max="7167" width="19.125" style="149" customWidth="1"/>
    <col min="7168" max="7168" width="26.5" style="149" customWidth="1"/>
    <col min="7169" max="7169" width="13.5" style="149" bestFit="1" customWidth="1"/>
    <col min="7170" max="7170" width="11" style="149" bestFit="1" customWidth="1"/>
    <col min="7171" max="7171" width="7.125" style="149" bestFit="1" customWidth="1"/>
    <col min="7172" max="7172" width="26" style="149" customWidth="1"/>
    <col min="7173" max="7421" width="8.75" style="149"/>
    <col min="7422" max="7422" width="1.875" style="149" bestFit="1" customWidth="1"/>
    <col min="7423" max="7423" width="19.125" style="149" customWidth="1"/>
    <col min="7424" max="7424" width="26.5" style="149" customWidth="1"/>
    <col min="7425" max="7425" width="13.5" style="149" bestFit="1" customWidth="1"/>
    <col min="7426" max="7426" width="11" style="149" bestFit="1" customWidth="1"/>
    <col min="7427" max="7427" width="7.125" style="149" bestFit="1" customWidth="1"/>
    <col min="7428" max="7428" width="26" style="149" customWidth="1"/>
    <col min="7429" max="7677" width="8.75" style="149"/>
    <col min="7678" max="7678" width="1.875" style="149" bestFit="1" customWidth="1"/>
    <col min="7679" max="7679" width="19.125" style="149" customWidth="1"/>
    <col min="7680" max="7680" width="26.5" style="149" customWidth="1"/>
    <col min="7681" max="7681" width="13.5" style="149" bestFit="1" customWidth="1"/>
    <col min="7682" max="7682" width="11" style="149" bestFit="1" customWidth="1"/>
    <col min="7683" max="7683" width="7.125" style="149" bestFit="1" customWidth="1"/>
    <col min="7684" max="7684" width="26" style="149" customWidth="1"/>
    <col min="7685" max="7933" width="8.75" style="149"/>
    <col min="7934" max="7934" width="1.875" style="149" bestFit="1" customWidth="1"/>
    <col min="7935" max="7935" width="19.125" style="149" customWidth="1"/>
    <col min="7936" max="7936" width="26.5" style="149" customWidth="1"/>
    <col min="7937" max="7937" width="13.5" style="149" bestFit="1" customWidth="1"/>
    <col min="7938" max="7938" width="11" style="149" bestFit="1" customWidth="1"/>
    <col min="7939" max="7939" width="7.125" style="149" bestFit="1" customWidth="1"/>
    <col min="7940" max="7940" width="26" style="149" customWidth="1"/>
    <col min="7941" max="8189" width="8.75" style="149"/>
    <col min="8190" max="8190" width="1.875" style="149" bestFit="1" customWidth="1"/>
    <col min="8191" max="8191" width="19.125" style="149" customWidth="1"/>
    <col min="8192" max="8192" width="26.5" style="149" customWidth="1"/>
    <col min="8193" max="8193" width="13.5" style="149" bestFit="1" customWidth="1"/>
    <col min="8194" max="8194" width="11" style="149" bestFit="1" customWidth="1"/>
    <col min="8195" max="8195" width="7.125" style="149" bestFit="1" customWidth="1"/>
    <col min="8196" max="8196" width="26" style="149" customWidth="1"/>
    <col min="8197" max="8445" width="8.75" style="149"/>
    <col min="8446" max="8446" width="1.875" style="149" bestFit="1" customWidth="1"/>
    <col min="8447" max="8447" width="19.125" style="149" customWidth="1"/>
    <col min="8448" max="8448" width="26.5" style="149" customWidth="1"/>
    <col min="8449" max="8449" width="13.5" style="149" bestFit="1" customWidth="1"/>
    <col min="8450" max="8450" width="11" style="149" bestFit="1" customWidth="1"/>
    <col min="8451" max="8451" width="7.125" style="149" bestFit="1" customWidth="1"/>
    <col min="8452" max="8452" width="26" style="149" customWidth="1"/>
    <col min="8453" max="8701" width="8.75" style="149"/>
    <col min="8702" max="8702" width="1.875" style="149" bestFit="1" customWidth="1"/>
    <col min="8703" max="8703" width="19.125" style="149" customWidth="1"/>
    <col min="8704" max="8704" width="26.5" style="149" customWidth="1"/>
    <col min="8705" max="8705" width="13.5" style="149" bestFit="1" customWidth="1"/>
    <col min="8706" max="8706" width="11" style="149" bestFit="1" customWidth="1"/>
    <col min="8707" max="8707" width="7.125" style="149" bestFit="1" customWidth="1"/>
    <col min="8708" max="8708" width="26" style="149" customWidth="1"/>
    <col min="8709" max="8957" width="8.75" style="149"/>
    <col min="8958" max="8958" width="1.875" style="149" bestFit="1" customWidth="1"/>
    <col min="8959" max="8959" width="19.125" style="149" customWidth="1"/>
    <col min="8960" max="8960" width="26.5" style="149" customWidth="1"/>
    <col min="8961" max="8961" width="13.5" style="149" bestFit="1" customWidth="1"/>
    <col min="8962" max="8962" width="11" style="149" bestFit="1" customWidth="1"/>
    <col min="8963" max="8963" width="7.125" style="149" bestFit="1" customWidth="1"/>
    <col min="8964" max="8964" width="26" style="149" customWidth="1"/>
    <col min="8965" max="9213" width="8.75" style="149"/>
    <col min="9214" max="9214" width="1.875" style="149" bestFit="1" customWidth="1"/>
    <col min="9215" max="9215" width="19.125" style="149" customWidth="1"/>
    <col min="9216" max="9216" width="26.5" style="149" customWidth="1"/>
    <col min="9217" max="9217" width="13.5" style="149" bestFit="1" customWidth="1"/>
    <col min="9218" max="9218" width="11" style="149" bestFit="1" customWidth="1"/>
    <col min="9219" max="9219" width="7.125" style="149" bestFit="1" customWidth="1"/>
    <col min="9220" max="9220" width="26" style="149" customWidth="1"/>
    <col min="9221" max="9469" width="8.75" style="149"/>
    <col min="9470" max="9470" width="1.875" style="149" bestFit="1" customWidth="1"/>
    <col min="9471" max="9471" width="19.125" style="149" customWidth="1"/>
    <col min="9472" max="9472" width="26.5" style="149" customWidth="1"/>
    <col min="9473" max="9473" width="13.5" style="149" bestFit="1" customWidth="1"/>
    <col min="9474" max="9474" width="11" style="149" bestFit="1" customWidth="1"/>
    <col min="9475" max="9475" width="7.125" style="149" bestFit="1" customWidth="1"/>
    <col min="9476" max="9476" width="26" style="149" customWidth="1"/>
    <col min="9477" max="9725" width="8.75" style="149"/>
    <col min="9726" max="9726" width="1.875" style="149" bestFit="1" customWidth="1"/>
    <col min="9727" max="9727" width="19.125" style="149" customWidth="1"/>
    <col min="9728" max="9728" width="26.5" style="149" customWidth="1"/>
    <col min="9729" max="9729" width="13.5" style="149" bestFit="1" customWidth="1"/>
    <col min="9730" max="9730" width="11" style="149" bestFit="1" customWidth="1"/>
    <col min="9731" max="9731" width="7.125" style="149" bestFit="1" customWidth="1"/>
    <col min="9732" max="9732" width="26" style="149" customWidth="1"/>
    <col min="9733" max="9981" width="8.75" style="149"/>
    <col min="9982" max="9982" width="1.875" style="149" bestFit="1" customWidth="1"/>
    <col min="9983" max="9983" width="19.125" style="149" customWidth="1"/>
    <col min="9984" max="9984" width="26.5" style="149" customWidth="1"/>
    <col min="9985" max="9985" width="13.5" style="149" bestFit="1" customWidth="1"/>
    <col min="9986" max="9986" width="11" style="149" bestFit="1" customWidth="1"/>
    <col min="9987" max="9987" width="7.125" style="149" bestFit="1" customWidth="1"/>
    <col min="9988" max="9988" width="26" style="149" customWidth="1"/>
    <col min="9989" max="10237" width="8.75" style="149"/>
    <col min="10238" max="10238" width="1.875" style="149" bestFit="1" customWidth="1"/>
    <col min="10239" max="10239" width="19.125" style="149" customWidth="1"/>
    <col min="10240" max="10240" width="26.5" style="149" customWidth="1"/>
    <col min="10241" max="10241" width="13.5" style="149" bestFit="1" customWidth="1"/>
    <col min="10242" max="10242" width="11" style="149" bestFit="1" customWidth="1"/>
    <col min="10243" max="10243" width="7.125" style="149" bestFit="1" customWidth="1"/>
    <col min="10244" max="10244" width="26" style="149" customWidth="1"/>
    <col min="10245" max="10493" width="8.75" style="149"/>
    <col min="10494" max="10494" width="1.875" style="149" bestFit="1" customWidth="1"/>
    <col min="10495" max="10495" width="19.125" style="149" customWidth="1"/>
    <col min="10496" max="10496" width="26.5" style="149" customWidth="1"/>
    <col min="10497" max="10497" width="13.5" style="149" bestFit="1" customWidth="1"/>
    <col min="10498" max="10498" width="11" style="149" bestFit="1" customWidth="1"/>
    <col min="10499" max="10499" width="7.125" style="149" bestFit="1" customWidth="1"/>
    <col min="10500" max="10500" width="26" style="149" customWidth="1"/>
    <col min="10501" max="10749" width="8.75" style="149"/>
    <col min="10750" max="10750" width="1.875" style="149" bestFit="1" customWidth="1"/>
    <col min="10751" max="10751" width="19.125" style="149" customWidth="1"/>
    <col min="10752" max="10752" width="26.5" style="149" customWidth="1"/>
    <col min="10753" max="10753" width="13.5" style="149" bestFit="1" customWidth="1"/>
    <col min="10754" max="10754" width="11" style="149" bestFit="1" customWidth="1"/>
    <col min="10755" max="10755" width="7.125" style="149" bestFit="1" customWidth="1"/>
    <col min="10756" max="10756" width="26" style="149" customWidth="1"/>
    <col min="10757" max="11005" width="8.75" style="149"/>
    <col min="11006" max="11006" width="1.875" style="149" bestFit="1" customWidth="1"/>
    <col min="11007" max="11007" width="19.125" style="149" customWidth="1"/>
    <col min="11008" max="11008" width="26.5" style="149" customWidth="1"/>
    <col min="11009" max="11009" width="13.5" style="149" bestFit="1" customWidth="1"/>
    <col min="11010" max="11010" width="11" style="149" bestFit="1" customWidth="1"/>
    <col min="11011" max="11011" width="7.125" style="149" bestFit="1" customWidth="1"/>
    <col min="11012" max="11012" width="26" style="149" customWidth="1"/>
    <col min="11013" max="11261" width="8.75" style="149"/>
    <col min="11262" max="11262" width="1.875" style="149" bestFit="1" customWidth="1"/>
    <col min="11263" max="11263" width="19.125" style="149" customWidth="1"/>
    <col min="11264" max="11264" width="26.5" style="149" customWidth="1"/>
    <col min="11265" max="11265" width="13.5" style="149" bestFit="1" customWidth="1"/>
    <col min="11266" max="11266" width="11" style="149" bestFit="1" customWidth="1"/>
    <col min="11267" max="11267" width="7.125" style="149" bestFit="1" customWidth="1"/>
    <col min="11268" max="11268" width="26" style="149" customWidth="1"/>
    <col min="11269" max="11517" width="8.75" style="149"/>
    <col min="11518" max="11518" width="1.875" style="149" bestFit="1" customWidth="1"/>
    <col min="11519" max="11519" width="19.125" style="149" customWidth="1"/>
    <col min="11520" max="11520" width="26.5" style="149" customWidth="1"/>
    <col min="11521" max="11521" width="13.5" style="149" bestFit="1" customWidth="1"/>
    <col min="11522" max="11522" width="11" style="149" bestFit="1" customWidth="1"/>
    <col min="11523" max="11523" width="7.125" style="149" bestFit="1" customWidth="1"/>
    <col min="11524" max="11524" width="26" style="149" customWidth="1"/>
    <col min="11525" max="11773" width="8.75" style="149"/>
    <col min="11774" max="11774" width="1.875" style="149" bestFit="1" customWidth="1"/>
    <col min="11775" max="11775" width="19.125" style="149" customWidth="1"/>
    <col min="11776" max="11776" width="26.5" style="149" customWidth="1"/>
    <col min="11777" max="11777" width="13.5" style="149" bestFit="1" customWidth="1"/>
    <col min="11778" max="11778" width="11" style="149" bestFit="1" customWidth="1"/>
    <col min="11779" max="11779" width="7.125" style="149" bestFit="1" customWidth="1"/>
    <col min="11780" max="11780" width="26" style="149" customWidth="1"/>
    <col min="11781" max="12029" width="8.75" style="149"/>
    <col min="12030" max="12030" width="1.875" style="149" bestFit="1" customWidth="1"/>
    <col min="12031" max="12031" width="19.125" style="149" customWidth="1"/>
    <col min="12032" max="12032" width="26.5" style="149" customWidth="1"/>
    <col min="12033" max="12033" width="13.5" style="149" bestFit="1" customWidth="1"/>
    <col min="12034" max="12034" width="11" style="149" bestFit="1" customWidth="1"/>
    <col min="12035" max="12035" width="7.125" style="149" bestFit="1" customWidth="1"/>
    <col min="12036" max="12036" width="26" style="149" customWidth="1"/>
    <col min="12037" max="12285" width="8.75" style="149"/>
    <col min="12286" max="12286" width="1.875" style="149" bestFit="1" customWidth="1"/>
    <col min="12287" max="12287" width="19.125" style="149" customWidth="1"/>
    <col min="12288" max="12288" width="26.5" style="149" customWidth="1"/>
    <col min="12289" max="12289" width="13.5" style="149" bestFit="1" customWidth="1"/>
    <col min="12290" max="12290" width="11" style="149" bestFit="1" customWidth="1"/>
    <col min="12291" max="12291" width="7.125" style="149" bestFit="1" customWidth="1"/>
    <col min="12292" max="12292" width="26" style="149" customWidth="1"/>
    <col min="12293" max="12541" width="8.75" style="149"/>
    <col min="12542" max="12542" width="1.875" style="149" bestFit="1" customWidth="1"/>
    <col min="12543" max="12543" width="19.125" style="149" customWidth="1"/>
    <col min="12544" max="12544" width="26.5" style="149" customWidth="1"/>
    <col min="12545" max="12545" width="13.5" style="149" bestFit="1" customWidth="1"/>
    <col min="12546" max="12546" width="11" style="149" bestFit="1" customWidth="1"/>
    <col min="12547" max="12547" width="7.125" style="149" bestFit="1" customWidth="1"/>
    <col min="12548" max="12548" width="26" style="149" customWidth="1"/>
    <col min="12549" max="12797" width="8.75" style="149"/>
    <col min="12798" max="12798" width="1.875" style="149" bestFit="1" customWidth="1"/>
    <col min="12799" max="12799" width="19.125" style="149" customWidth="1"/>
    <col min="12800" max="12800" width="26.5" style="149" customWidth="1"/>
    <col min="12801" max="12801" width="13.5" style="149" bestFit="1" customWidth="1"/>
    <col min="12802" max="12802" width="11" style="149" bestFit="1" customWidth="1"/>
    <col min="12803" max="12803" width="7.125" style="149" bestFit="1" customWidth="1"/>
    <col min="12804" max="12804" width="26" style="149" customWidth="1"/>
    <col min="12805" max="13053" width="8.75" style="149"/>
    <col min="13054" max="13054" width="1.875" style="149" bestFit="1" customWidth="1"/>
    <col min="13055" max="13055" width="19.125" style="149" customWidth="1"/>
    <col min="13056" max="13056" width="26.5" style="149" customWidth="1"/>
    <col min="13057" max="13057" width="13.5" style="149" bestFit="1" customWidth="1"/>
    <col min="13058" max="13058" width="11" style="149" bestFit="1" customWidth="1"/>
    <col min="13059" max="13059" width="7.125" style="149" bestFit="1" customWidth="1"/>
    <col min="13060" max="13060" width="26" style="149" customWidth="1"/>
    <col min="13061" max="13309" width="8.75" style="149"/>
    <col min="13310" max="13310" width="1.875" style="149" bestFit="1" customWidth="1"/>
    <col min="13311" max="13311" width="19.125" style="149" customWidth="1"/>
    <col min="13312" max="13312" width="26.5" style="149" customWidth="1"/>
    <col min="13313" max="13313" width="13.5" style="149" bestFit="1" customWidth="1"/>
    <col min="13314" max="13314" width="11" style="149" bestFit="1" customWidth="1"/>
    <col min="13315" max="13315" width="7.125" style="149" bestFit="1" customWidth="1"/>
    <col min="13316" max="13316" width="26" style="149" customWidth="1"/>
    <col min="13317" max="13565" width="8.75" style="149"/>
    <col min="13566" max="13566" width="1.875" style="149" bestFit="1" customWidth="1"/>
    <col min="13567" max="13567" width="19.125" style="149" customWidth="1"/>
    <col min="13568" max="13568" width="26.5" style="149" customWidth="1"/>
    <col min="13569" max="13569" width="13.5" style="149" bestFit="1" customWidth="1"/>
    <col min="13570" max="13570" width="11" style="149" bestFit="1" customWidth="1"/>
    <col min="13571" max="13571" width="7.125" style="149" bestFit="1" customWidth="1"/>
    <col min="13572" max="13572" width="26" style="149" customWidth="1"/>
    <col min="13573" max="13821" width="8.75" style="149"/>
    <col min="13822" max="13822" width="1.875" style="149" bestFit="1" customWidth="1"/>
    <col min="13823" max="13823" width="19.125" style="149" customWidth="1"/>
    <col min="13824" max="13824" width="26.5" style="149" customWidth="1"/>
    <col min="13825" max="13825" width="13.5" style="149" bestFit="1" customWidth="1"/>
    <col min="13826" max="13826" width="11" style="149" bestFit="1" customWidth="1"/>
    <col min="13827" max="13827" width="7.125" style="149" bestFit="1" customWidth="1"/>
    <col min="13828" max="13828" width="26" style="149" customWidth="1"/>
    <col min="13829" max="14077" width="8.75" style="149"/>
    <col min="14078" max="14078" width="1.875" style="149" bestFit="1" customWidth="1"/>
    <col min="14079" max="14079" width="19.125" style="149" customWidth="1"/>
    <col min="14080" max="14080" width="26.5" style="149" customWidth="1"/>
    <col min="14081" max="14081" width="13.5" style="149" bestFit="1" customWidth="1"/>
    <col min="14082" max="14082" width="11" style="149" bestFit="1" customWidth="1"/>
    <col min="14083" max="14083" width="7.125" style="149" bestFit="1" customWidth="1"/>
    <col min="14084" max="14084" width="26" style="149" customWidth="1"/>
    <col min="14085" max="14333" width="8.75" style="149"/>
    <col min="14334" max="14334" width="1.875" style="149" bestFit="1" customWidth="1"/>
    <col min="14335" max="14335" width="19.125" style="149" customWidth="1"/>
    <col min="14336" max="14336" width="26.5" style="149" customWidth="1"/>
    <col min="14337" max="14337" width="13.5" style="149" bestFit="1" customWidth="1"/>
    <col min="14338" max="14338" width="11" style="149" bestFit="1" customWidth="1"/>
    <col min="14339" max="14339" width="7.125" style="149" bestFit="1" customWidth="1"/>
    <col min="14340" max="14340" width="26" style="149" customWidth="1"/>
    <col min="14341" max="14589" width="8.75" style="149"/>
    <col min="14590" max="14590" width="1.875" style="149" bestFit="1" customWidth="1"/>
    <col min="14591" max="14591" width="19.125" style="149" customWidth="1"/>
    <col min="14592" max="14592" width="26.5" style="149" customWidth="1"/>
    <col min="14593" max="14593" width="13.5" style="149" bestFit="1" customWidth="1"/>
    <col min="14594" max="14594" width="11" style="149" bestFit="1" customWidth="1"/>
    <col min="14595" max="14595" width="7.125" style="149" bestFit="1" customWidth="1"/>
    <col min="14596" max="14596" width="26" style="149" customWidth="1"/>
    <col min="14597" max="14845" width="8.75" style="149"/>
    <col min="14846" max="14846" width="1.875" style="149" bestFit="1" customWidth="1"/>
    <col min="14847" max="14847" width="19.125" style="149" customWidth="1"/>
    <col min="14848" max="14848" width="26.5" style="149" customWidth="1"/>
    <col min="14849" max="14849" width="13.5" style="149" bestFit="1" customWidth="1"/>
    <col min="14850" max="14850" width="11" style="149" bestFit="1" customWidth="1"/>
    <col min="14851" max="14851" width="7.125" style="149" bestFit="1" customWidth="1"/>
    <col min="14852" max="14852" width="26" style="149" customWidth="1"/>
    <col min="14853" max="15101" width="8.75" style="149"/>
    <col min="15102" max="15102" width="1.875" style="149" bestFit="1" customWidth="1"/>
    <col min="15103" max="15103" width="19.125" style="149" customWidth="1"/>
    <col min="15104" max="15104" width="26.5" style="149" customWidth="1"/>
    <col min="15105" max="15105" width="13.5" style="149" bestFit="1" customWidth="1"/>
    <col min="15106" max="15106" width="11" style="149" bestFit="1" customWidth="1"/>
    <col min="15107" max="15107" width="7.125" style="149" bestFit="1" customWidth="1"/>
    <col min="15108" max="15108" width="26" style="149" customWidth="1"/>
    <col min="15109" max="15357" width="8.75" style="149"/>
    <col min="15358" max="15358" width="1.875" style="149" bestFit="1" customWidth="1"/>
    <col min="15359" max="15359" width="19.125" style="149" customWidth="1"/>
    <col min="15360" max="15360" width="26.5" style="149" customWidth="1"/>
    <col min="15361" max="15361" width="13.5" style="149" bestFit="1" customWidth="1"/>
    <col min="15362" max="15362" width="11" style="149" bestFit="1" customWidth="1"/>
    <col min="15363" max="15363" width="7.125" style="149" bestFit="1" customWidth="1"/>
    <col min="15364" max="15364" width="26" style="149" customWidth="1"/>
    <col min="15365" max="15613" width="8.75" style="149"/>
    <col min="15614" max="15614" width="1.875" style="149" bestFit="1" customWidth="1"/>
    <col min="15615" max="15615" width="19.125" style="149" customWidth="1"/>
    <col min="15616" max="15616" width="26.5" style="149" customWidth="1"/>
    <col min="15617" max="15617" width="13.5" style="149" bestFit="1" customWidth="1"/>
    <col min="15618" max="15618" width="11" style="149" bestFit="1" customWidth="1"/>
    <col min="15619" max="15619" width="7.125" style="149" bestFit="1" customWidth="1"/>
    <col min="15620" max="15620" width="26" style="149" customWidth="1"/>
    <col min="15621" max="15869" width="8.75" style="149"/>
    <col min="15870" max="15870" width="1.875" style="149" bestFit="1" customWidth="1"/>
    <col min="15871" max="15871" width="19.125" style="149" customWidth="1"/>
    <col min="15872" max="15872" width="26.5" style="149" customWidth="1"/>
    <col min="15873" max="15873" width="13.5" style="149" bestFit="1" customWidth="1"/>
    <col min="15874" max="15874" width="11" style="149" bestFit="1" customWidth="1"/>
    <col min="15875" max="15875" width="7.125" style="149" bestFit="1" customWidth="1"/>
    <col min="15876" max="15876" width="26" style="149" customWidth="1"/>
    <col min="15877" max="16125" width="8.75" style="149"/>
    <col min="16126" max="16126" width="1.875" style="149" bestFit="1" customWidth="1"/>
    <col min="16127" max="16127" width="19.125" style="149" customWidth="1"/>
    <col min="16128" max="16128" width="26.5" style="149" customWidth="1"/>
    <col min="16129" max="16129" width="13.5" style="149" bestFit="1" customWidth="1"/>
    <col min="16130" max="16130" width="11" style="149" bestFit="1" customWidth="1"/>
    <col min="16131" max="16131" width="7.125" style="149" bestFit="1" customWidth="1"/>
    <col min="16132" max="16132" width="26" style="149" customWidth="1"/>
    <col min="16133" max="16381" width="8.75" style="149"/>
    <col min="16382" max="16384" width="8.75" style="149" customWidth="1"/>
  </cols>
  <sheetData>
    <row r="1" spans="1:6" ht="40.9" customHeight="1" x14ac:dyDescent="0.15">
      <c r="A1" s="257" t="s">
        <v>400</v>
      </c>
      <c r="B1" s="258"/>
      <c r="C1" s="258"/>
      <c r="D1" s="258"/>
    </row>
    <row r="2" spans="1:6" ht="15" x14ac:dyDescent="0.2">
      <c r="A2" s="150"/>
      <c r="B2" s="151" t="s">
        <v>282</v>
      </c>
      <c r="C2" s="256" t="s">
        <v>350</v>
      </c>
      <c r="D2" s="256"/>
    </row>
    <row r="3" spans="1:6" ht="16.5" x14ac:dyDescent="0.3">
      <c r="A3" s="152"/>
      <c r="B3" s="151" t="s">
        <v>283</v>
      </c>
      <c r="C3" s="254" t="s">
        <v>222</v>
      </c>
      <c r="D3" s="255"/>
    </row>
    <row r="4" spans="1:6" ht="18" x14ac:dyDescent="0.35">
      <c r="A4" s="153"/>
      <c r="B4" s="152"/>
      <c r="C4" s="153"/>
      <c r="D4" s="153"/>
    </row>
    <row r="5" spans="1:6" s="155" customFormat="1" ht="24" x14ac:dyDescent="0.15">
      <c r="A5" s="154"/>
      <c r="B5" s="171" t="s">
        <v>290</v>
      </c>
      <c r="C5" s="169" t="s">
        <v>288</v>
      </c>
      <c r="D5" s="169" t="s">
        <v>396</v>
      </c>
      <c r="E5" s="169" t="s">
        <v>349</v>
      </c>
    </row>
    <row r="6" spans="1:6" ht="15" x14ac:dyDescent="0.15">
      <c r="A6" s="250">
        <v>1</v>
      </c>
      <c r="B6" s="170" t="s">
        <v>289</v>
      </c>
      <c r="C6" s="156">
        <v>228566.74</v>
      </c>
      <c r="D6" s="156">
        <f>项目整体沟通运营!N19</f>
        <v>218654.02280000001</v>
      </c>
      <c r="E6" s="156">
        <f>C6-D6</f>
        <v>9912.7171999999846</v>
      </c>
    </row>
    <row r="7" spans="1:6" ht="15" x14ac:dyDescent="0.15">
      <c r="A7" s="250">
        <v>2</v>
      </c>
      <c r="B7" s="170" t="s">
        <v>52</v>
      </c>
      <c r="C7" s="156">
        <v>910116</v>
      </c>
      <c r="D7" s="156">
        <f>筛查车租赁!N9</f>
        <v>456518.68</v>
      </c>
      <c r="E7" s="156">
        <f t="shared" ref="E7:E9" si="0">C7-D7</f>
        <v>453597.32</v>
      </c>
    </row>
    <row r="8" spans="1:6" ht="15" x14ac:dyDescent="0.15">
      <c r="A8" s="250">
        <v>3</v>
      </c>
      <c r="B8" s="170" t="s">
        <v>391</v>
      </c>
      <c r="C8" s="156">
        <v>1532097.5</v>
      </c>
      <c r="D8" s="156">
        <f>浙江17场筛查!N107</f>
        <v>1341193.6101632002</v>
      </c>
      <c r="E8" s="156">
        <f t="shared" si="0"/>
        <v>190903.88983679982</v>
      </c>
      <c r="F8" s="253"/>
    </row>
    <row r="9" spans="1:6" ht="15" x14ac:dyDescent="0.15">
      <c r="A9" s="250">
        <v>4</v>
      </c>
      <c r="B9" s="170" t="s">
        <v>392</v>
      </c>
      <c r="C9" s="156">
        <v>1390359.6</v>
      </c>
      <c r="D9" s="156">
        <f>江苏16场筛查!N95</f>
        <v>1159127.7338</v>
      </c>
      <c r="E9" s="156">
        <f t="shared" si="0"/>
        <v>231231.86620000005</v>
      </c>
      <c r="F9" s="253"/>
    </row>
    <row r="10" spans="1:6" ht="24" x14ac:dyDescent="0.15">
      <c r="A10" s="250">
        <v>5</v>
      </c>
      <c r="B10" s="170" t="s">
        <v>395</v>
      </c>
      <c r="C10" s="156">
        <v>0</v>
      </c>
      <c r="D10" s="156">
        <f>抗击新型冠状病毒移动筛查平台项目启动!F29</f>
        <v>44520</v>
      </c>
      <c r="E10" s="234"/>
      <c r="F10" s="235"/>
    </row>
    <row r="11" spans="1:6" ht="15" x14ac:dyDescent="0.15">
      <c r="A11" s="157"/>
      <c r="B11" s="172" t="s">
        <v>291</v>
      </c>
      <c r="C11" s="158">
        <f>SUM(C6:C10)</f>
        <v>4061139.8400000003</v>
      </c>
      <c r="D11" s="158">
        <f>SUM(D6:D10)</f>
        <v>3220014.0467632003</v>
      </c>
      <c r="E11" s="158">
        <f>C11-D11</f>
        <v>841125.7932368</v>
      </c>
    </row>
  </sheetData>
  <mergeCells count="3">
    <mergeCell ref="C3:D3"/>
    <mergeCell ref="C2:D2"/>
    <mergeCell ref="A1:D1"/>
  </mergeCells>
  <phoneticPr fontId="4" type="noConversion"/>
  <dataValidations count="1">
    <dataValidation type="list" allowBlank="1" showInputMessage="1" showErrorMessage="1" sqref="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IX65515 ST65515 ACP65515 AML65515 AWH65515 BGD65515 BPZ65515 BZV65515 CJR65515 CTN65515 DDJ65515 DNF65515 DXB65515 EGX65515 EQT65515 FAP65515 FKL65515 FUH65515 GED65515 GNZ65515 GXV65515 HHR65515 HRN65515 IBJ65515 ILF65515 IVB65515 JEX65515 JOT65515 JYP65515 KIL65515 KSH65515 LCD65515 LLZ65515 LVV65515 MFR65515 MPN65515 MZJ65515 NJF65515 NTB65515 OCX65515 OMT65515 OWP65515 PGL65515 PQH65515 QAD65515 QJZ65515 QTV65515 RDR65515 RNN65515 RXJ65515 SHF65515 SRB65515 TAX65515 TKT65515 TUP65515 UEL65515 UOH65515 UYD65515 VHZ65515 VRV65515 WBR65515 WLN65515 WVJ65515 IX131051 ST131051 ACP131051 AML131051 AWH131051 BGD131051 BPZ131051 BZV131051 CJR131051 CTN131051 DDJ131051 DNF131051 DXB131051 EGX131051 EQT131051 FAP131051 FKL131051 FUH131051 GED131051 GNZ131051 GXV131051 HHR131051 HRN131051 IBJ131051 ILF131051 IVB131051 JEX131051 JOT131051 JYP131051 KIL131051 KSH131051 LCD131051 LLZ131051 LVV131051 MFR131051 MPN131051 MZJ131051 NJF131051 NTB131051 OCX131051 OMT131051 OWP131051 PGL131051 PQH131051 QAD131051 QJZ131051 QTV131051 RDR131051 RNN131051 RXJ131051 SHF131051 SRB131051 TAX131051 TKT131051 TUP131051 UEL131051 UOH131051 UYD131051 VHZ131051 VRV131051 WBR131051 WLN131051 WVJ131051 IX196587 ST196587 ACP196587 AML196587 AWH196587 BGD196587 BPZ196587 BZV196587 CJR196587 CTN196587 DDJ196587 DNF196587 DXB196587 EGX196587 EQT196587 FAP196587 FKL196587 FUH196587 GED196587 GNZ196587 GXV196587 HHR196587 HRN196587 IBJ196587 ILF196587 IVB196587 JEX196587 JOT196587 JYP196587 KIL196587 KSH196587 LCD196587 LLZ196587 LVV196587 MFR196587 MPN196587 MZJ196587 NJF196587 NTB196587 OCX196587 OMT196587 OWP196587 PGL196587 PQH196587 QAD196587 QJZ196587 QTV196587 RDR196587 RNN196587 RXJ196587 SHF196587 SRB196587 TAX196587 TKT196587 TUP196587 UEL196587 UOH196587 UYD196587 VHZ196587 VRV196587 WBR196587 WLN196587 WVJ196587 IX262123 ST262123 ACP262123 AML262123 AWH262123 BGD262123 BPZ262123 BZV262123 CJR262123 CTN262123 DDJ262123 DNF262123 DXB262123 EGX262123 EQT262123 FAP262123 FKL262123 FUH262123 GED262123 GNZ262123 GXV262123 HHR262123 HRN262123 IBJ262123 ILF262123 IVB262123 JEX262123 JOT262123 JYP262123 KIL262123 KSH262123 LCD262123 LLZ262123 LVV262123 MFR262123 MPN262123 MZJ262123 NJF262123 NTB262123 OCX262123 OMT262123 OWP262123 PGL262123 PQH262123 QAD262123 QJZ262123 QTV262123 RDR262123 RNN262123 RXJ262123 SHF262123 SRB262123 TAX262123 TKT262123 TUP262123 UEL262123 UOH262123 UYD262123 VHZ262123 VRV262123 WBR262123 WLN262123 WVJ262123 IX327659 ST327659 ACP327659 AML327659 AWH327659 BGD327659 BPZ327659 BZV327659 CJR327659 CTN327659 DDJ327659 DNF327659 DXB327659 EGX327659 EQT327659 FAP327659 FKL327659 FUH327659 GED327659 GNZ327659 GXV327659 HHR327659 HRN327659 IBJ327659 ILF327659 IVB327659 JEX327659 JOT327659 JYP327659 KIL327659 KSH327659 LCD327659 LLZ327659 LVV327659 MFR327659 MPN327659 MZJ327659 NJF327659 NTB327659 OCX327659 OMT327659 OWP327659 PGL327659 PQH327659 QAD327659 QJZ327659 QTV327659 RDR327659 RNN327659 RXJ327659 SHF327659 SRB327659 TAX327659 TKT327659 TUP327659 UEL327659 UOH327659 UYD327659 VHZ327659 VRV327659 WBR327659 WLN327659 WVJ327659 IX393195 ST393195 ACP393195 AML393195 AWH393195 BGD393195 BPZ393195 BZV393195 CJR393195 CTN393195 DDJ393195 DNF393195 DXB393195 EGX393195 EQT393195 FAP393195 FKL393195 FUH393195 GED393195 GNZ393195 GXV393195 HHR393195 HRN393195 IBJ393195 ILF393195 IVB393195 JEX393195 JOT393195 JYP393195 KIL393195 KSH393195 LCD393195 LLZ393195 LVV393195 MFR393195 MPN393195 MZJ393195 NJF393195 NTB393195 OCX393195 OMT393195 OWP393195 PGL393195 PQH393195 QAD393195 QJZ393195 QTV393195 RDR393195 RNN393195 RXJ393195 SHF393195 SRB393195 TAX393195 TKT393195 TUP393195 UEL393195 UOH393195 UYD393195 VHZ393195 VRV393195 WBR393195 WLN393195 WVJ393195 IX458731 ST458731 ACP458731 AML458731 AWH458731 BGD458731 BPZ458731 BZV458731 CJR458731 CTN458731 DDJ458731 DNF458731 DXB458731 EGX458731 EQT458731 FAP458731 FKL458731 FUH458731 GED458731 GNZ458731 GXV458731 HHR458731 HRN458731 IBJ458731 ILF458731 IVB458731 JEX458731 JOT458731 JYP458731 KIL458731 KSH458731 LCD458731 LLZ458731 LVV458731 MFR458731 MPN458731 MZJ458731 NJF458731 NTB458731 OCX458731 OMT458731 OWP458731 PGL458731 PQH458731 QAD458731 QJZ458731 QTV458731 RDR458731 RNN458731 RXJ458731 SHF458731 SRB458731 TAX458731 TKT458731 TUP458731 UEL458731 UOH458731 UYD458731 VHZ458731 VRV458731 WBR458731 WLN458731 WVJ458731 IX524267 ST524267 ACP524267 AML524267 AWH524267 BGD524267 BPZ524267 BZV524267 CJR524267 CTN524267 DDJ524267 DNF524267 DXB524267 EGX524267 EQT524267 FAP524267 FKL524267 FUH524267 GED524267 GNZ524267 GXV524267 HHR524267 HRN524267 IBJ524267 ILF524267 IVB524267 JEX524267 JOT524267 JYP524267 KIL524267 KSH524267 LCD524267 LLZ524267 LVV524267 MFR524267 MPN524267 MZJ524267 NJF524267 NTB524267 OCX524267 OMT524267 OWP524267 PGL524267 PQH524267 QAD524267 QJZ524267 QTV524267 RDR524267 RNN524267 RXJ524267 SHF524267 SRB524267 TAX524267 TKT524267 TUP524267 UEL524267 UOH524267 UYD524267 VHZ524267 VRV524267 WBR524267 WLN524267 WVJ524267 IX589803 ST589803 ACP589803 AML589803 AWH589803 BGD589803 BPZ589803 BZV589803 CJR589803 CTN589803 DDJ589803 DNF589803 DXB589803 EGX589803 EQT589803 FAP589803 FKL589803 FUH589803 GED589803 GNZ589803 GXV589803 HHR589803 HRN589803 IBJ589803 ILF589803 IVB589803 JEX589803 JOT589803 JYP589803 KIL589803 KSH589803 LCD589803 LLZ589803 LVV589803 MFR589803 MPN589803 MZJ589803 NJF589803 NTB589803 OCX589803 OMT589803 OWP589803 PGL589803 PQH589803 QAD589803 QJZ589803 QTV589803 RDR589803 RNN589803 RXJ589803 SHF589803 SRB589803 TAX589803 TKT589803 TUP589803 UEL589803 UOH589803 UYD589803 VHZ589803 VRV589803 WBR589803 WLN589803 WVJ589803 IX655339 ST655339 ACP655339 AML655339 AWH655339 BGD655339 BPZ655339 BZV655339 CJR655339 CTN655339 DDJ655339 DNF655339 DXB655339 EGX655339 EQT655339 FAP655339 FKL655339 FUH655339 GED655339 GNZ655339 GXV655339 HHR655339 HRN655339 IBJ655339 ILF655339 IVB655339 JEX655339 JOT655339 JYP655339 KIL655339 KSH655339 LCD655339 LLZ655339 LVV655339 MFR655339 MPN655339 MZJ655339 NJF655339 NTB655339 OCX655339 OMT655339 OWP655339 PGL655339 PQH655339 QAD655339 QJZ655339 QTV655339 RDR655339 RNN655339 RXJ655339 SHF655339 SRB655339 TAX655339 TKT655339 TUP655339 UEL655339 UOH655339 UYD655339 VHZ655339 VRV655339 WBR655339 WLN655339 WVJ655339 IX720875 ST720875 ACP720875 AML720875 AWH720875 BGD720875 BPZ720875 BZV720875 CJR720875 CTN720875 DDJ720875 DNF720875 DXB720875 EGX720875 EQT720875 FAP720875 FKL720875 FUH720875 GED720875 GNZ720875 GXV720875 HHR720875 HRN720875 IBJ720875 ILF720875 IVB720875 JEX720875 JOT720875 JYP720875 KIL720875 KSH720875 LCD720875 LLZ720875 LVV720875 MFR720875 MPN720875 MZJ720875 NJF720875 NTB720875 OCX720875 OMT720875 OWP720875 PGL720875 PQH720875 QAD720875 QJZ720875 QTV720875 RDR720875 RNN720875 RXJ720875 SHF720875 SRB720875 TAX720875 TKT720875 TUP720875 UEL720875 UOH720875 UYD720875 VHZ720875 VRV720875 WBR720875 WLN720875 WVJ720875 IX786411 ST786411 ACP786411 AML786411 AWH786411 BGD786411 BPZ786411 BZV786411 CJR786411 CTN786411 DDJ786411 DNF786411 DXB786411 EGX786411 EQT786411 FAP786411 FKL786411 FUH786411 GED786411 GNZ786411 GXV786411 HHR786411 HRN786411 IBJ786411 ILF786411 IVB786411 JEX786411 JOT786411 JYP786411 KIL786411 KSH786411 LCD786411 LLZ786411 LVV786411 MFR786411 MPN786411 MZJ786411 NJF786411 NTB786411 OCX786411 OMT786411 OWP786411 PGL786411 PQH786411 QAD786411 QJZ786411 QTV786411 RDR786411 RNN786411 RXJ786411 SHF786411 SRB786411 TAX786411 TKT786411 TUP786411 UEL786411 UOH786411 UYD786411 VHZ786411 VRV786411 WBR786411 WLN786411 WVJ786411 IX851947 ST851947 ACP851947 AML851947 AWH851947 BGD851947 BPZ851947 BZV851947 CJR851947 CTN851947 DDJ851947 DNF851947 DXB851947 EGX851947 EQT851947 FAP851947 FKL851947 FUH851947 GED851947 GNZ851947 GXV851947 HHR851947 HRN851947 IBJ851947 ILF851947 IVB851947 JEX851947 JOT851947 JYP851947 KIL851947 KSH851947 LCD851947 LLZ851947 LVV851947 MFR851947 MPN851947 MZJ851947 NJF851947 NTB851947 OCX851947 OMT851947 OWP851947 PGL851947 PQH851947 QAD851947 QJZ851947 QTV851947 RDR851947 RNN851947 RXJ851947 SHF851947 SRB851947 TAX851947 TKT851947 TUP851947 UEL851947 UOH851947 UYD851947 VHZ851947 VRV851947 WBR851947 WLN851947 WVJ851947 IX917483 ST917483 ACP917483 AML917483 AWH917483 BGD917483 BPZ917483 BZV917483 CJR917483 CTN917483 DDJ917483 DNF917483 DXB917483 EGX917483 EQT917483 FAP917483 FKL917483 FUH917483 GED917483 GNZ917483 GXV917483 HHR917483 HRN917483 IBJ917483 ILF917483 IVB917483 JEX917483 JOT917483 JYP917483 KIL917483 KSH917483 LCD917483 LLZ917483 LVV917483 MFR917483 MPN917483 MZJ917483 NJF917483 NTB917483 OCX917483 OMT917483 OWP917483 PGL917483 PQH917483 QAD917483 QJZ917483 QTV917483 RDR917483 RNN917483 RXJ917483 SHF917483 SRB917483 TAX917483 TKT917483 TUP917483 UEL917483 UOH917483 UYD917483 VHZ917483 VRV917483 WBR917483 WLN917483 WVJ917483 IX983019 ST983019 ACP983019 AML983019 AWH983019 BGD983019 BPZ983019 BZV983019 CJR983019 CTN983019 DDJ983019 DNF983019 DXB983019 EGX983019 EQT983019 FAP983019 FKL983019 FUH983019 GED983019 GNZ983019 GXV983019 HHR983019 HRN983019 IBJ983019 ILF983019 IVB983019 JEX983019 JOT983019 JYP983019 KIL983019 KSH983019 LCD983019 LLZ983019 LVV983019 MFR983019 MPN983019 MZJ983019 NJF983019 NTB983019 OCX983019 OMT983019 OWP983019 PGL983019 PQH983019 QAD983019 QJZ983019 QTV983019 RDR983019 RNN983019 RXJ983019 SHF983019 SRB983019 TAX983019 TKT983019 TUP983019 UEL983019 UOH983019 UYD983019 VHZ983019 VRV983019 WBR983019 WLN983019 WVJ983019 C3 IV3 SR3 ACN3 AMJ3 AWF3 BGB3 BPX3 BZT3 CJP3 CTL3 DDH3 DND3 DWZ3 EGV3 EQR3 FAN3 FKJ3 FUF3 GEB3 GNX3 GXT3 HHP3 HRL3 IBH3 ILD3 IUZ3 JEV3 JOR3 JYN3 KIJ3 KSF3 LCB3 LLX3 LVT3 MFP3 MPL3 MZH3 NJD3 NSZ3 OCV3 OMR3 OWN3 PGJ3 PQF3 QAB3 QJX3 QTT3 RDP3 RNL3 RXH3 SHD3 SQZ3 TAV3 TKR3 TUN3 UEJ3 UOF3 UYB3 VHX3 VRT3 WBP3 WLL3 WVH3 C65514 IV65514 SR65514 ACN65514 AMJ65514 AWF65514 BGB65514 BPX65514 BZT65514 CJP65514 CTL65514 DDH65514 DND65514 DWZ65514 EGV65514 EQR65514 FAN65514 FKJ65514 FUF65514 GEB65514 GNX65514 GXT65514 HHP65514 HRL65514 IBH65514 ILD65514 IUZ65514 JEV65514 JOR65514 JYN65514 KIJ65514 KSF65514 LCB65514 LLX65514 LVT65514 MFP65514 MPL65514 MZH65514 NJD65514 NSZ65514 OCV65514 OMR65514 OWN65514 PGJ65514 PQF65514 QAB65514 QJX65514 QTT65514 RDP65514 RNL65514 RXH65514 SHD65514 SQZ65514 TAV65514 TKR65514 TUN65514 UEJ65514 UOF65514 UYB65514 VHX65514 VRT65514 WBP65514 WLL65514 WVH65514 C131050 IV131050 SR131050 ACN131050 AMJ131050 AWF131050 BGB131050 BPX131050 BZT131050 CJP131050 CTL131050 DDH131050 DND131050 DWZ131050 EGV131050 EQR131050 FAN131050 FKJ131050 FUF131050 GEB131050 GNX131050 GXT131050 HHP131050 HRL131050 IBH131050 ILD131050 IUZ131050 JEV131050 JOR131050 JYN131050 KIJ131050 KSF131050 LCB131050 LLX131050 LVT131050 MFP131050 MPL131050 MZH131050 NJD131050 NSZ131050 OCV131050 OMR131050 OWN131050 PGJ131050 PQF131050 QAB131050 QJX131050 QTT131050 RDP131050 RNL131050 RXH131050 SHD131050 SQZ131050 TAV131050 TKR131050 TUN131050 UEJ131050 UOF131050 UYB131050 VHX131050 VRT131050 WBP131050 WLL131050 WVH131050 C196586 IV196586 SR196586 ACN196586 AMJ196586 AWF196586 BGB196586 BPX196586 BZT196586 CJP196586 CTL196586 DDH196586 DND196586 DWZ196586 EGV196586 EQR196586 FAN196586 FKJ196586 FUF196586 GEB196586 GNX196586 GXT196586 HHP196586 HRL196586 IBH196586 ILD196586 IUZ196586 JEV196586 JOR196586 JYN196586 KIJ196586 KSF196586 LCB196586 LLX196586 LVT196586 MFP196586 MPL196586 MZH196586 NJD196586 NSZ196586 OCV196586 OMR196586 OWN196586 PGJ196586 PQF196586 QAB196586 QJX196586 QTT196586 RDP196586 RNL196586 RXH196586 SHD196586 SQZ196586 TAV196586 TKR196586 TUN196586 UEJ196586 UOF196586 UYB196586 VHX196586 VRT196586 WBP196586 WLL196586 WVH196586 C262122 IV262122 SR262122 ACN262122 AMJ262122 AWF262122 BGB262122 BPX262122 BZT262122 CJP262122 CTL262122 DDH262122 DND262122 DWZ262122 EGV262122 EQR262122 FAN262122 FKJ262122 FUF262122 GEB262122 GNX262122 GXT262122 HHP262122 HRL262122 IBH262122 ILD262122 IUZ262122 JEV262122 JOR262122 JYN262122 KIJ262122 KSF262122 LCB262122 LLX262122 LVT262122 MFP262122 MPL262122 MZH262122 NJD262122 NSZ262122 OCV262122 OMR262122 OWN262122 PGJ262122 PQF262122 QAB262122 QJX262122 QTT262122 RDP262122 RNL262122 RXH262122 SHD262122 SQZ262122 TAV262122 TKR262122 TUN262122 UEJ262122 UOF262122 UYB262122 VHX262122 VRT262122 WBP262122 WLL262122 WVH262122 C327658 IV327658 SR327658 ACN327658 AMJ327658 AWF327658 BGB327658 BPX327658 BZT327658 CJP327658 CTL327658 DDH327658 DND327658 DWZ327658 EGV327658 EQR327658 FAN327658 FKJ327658 FUF327658 GEB327658 GNX327658 GXT327658 HHP327658 HRL327658 IBH327658 ILD327658 IUZ327658 JEV327658 JOR327658 JYN327658 KIJ327658 KSF327658 LCB327658 LLX327658 LVT327658 MFP327658 MPL327658 MZH327658 NJD327658 NSZ327658 OCV327658 OMR327658 OWN327658 PGJ327658 PQF327658 QAB327658 QJX327658 QTT327658 RDP327658 RNL327658 RXH327658 SHD327658 SQZ327658 TAV327658 TKR327658 TUN327658 UEJ327658 UOF327658 UYB327658 VHX327658 VRT327658 WBP327658 WLL327658 WVH327658 C393194 IV393194 SR393194 ACN393194 AMJ393194 AWF393194 BGB393194 BPX393194 BZT393194 CJP393194 CTL393194 DDH393194 DND393194 DWZ393194 EGV393194 EQR393194 FAN393194 FKJ393194 FUF393194 GEB393194 GNX393194 GXT393194 HHP393194 HRL393194 IBH393194 ILD393194 IUZ393194 JEV393194 JOR393194 JYN393194 KIJ393194 KSF393194 LCB393194 LLX393194 LVT393194 MFP393194 MPL393194 MZH393194 NJD393194 NSZ393194 OCV393194 OMR393194 OWN393194 PGJ393194 PQF393194 QAB393194 QJX393194 QTT393194 RDP393194 RNL393194 RXH393194 SHD393194 SQZ393194 TAV393194 TKR393194 TUN393194 UEJ393194 UOF393194 UYB393194 VHX393194 VRT393194 WBP393194 WLL393194 WVH393194 C458730 IV458730 SR458730 ACN458730 AMJ458730 AWF458730 BGB458730 BPX458730 BZT458730 CJP458730 CTL458730 DDH458730 DND458730 DWZ458730 EGV458730 EQR458730 FAN458730 FKJ458730 FUF458730 GEB458730 GNX458730 GXT458730 HHP458730 HRL458730 IBH458730 ILD458730 IUZ458730 JEV458730 JOR458730 JYN458730 KIJ458730 KSF458730 LCB458730 LLX458730 LVT458730 MFP458730 MPL458730 MZH458730 NJD458730 NSZ458730 OCV458730 OMR458730 OWN458730 PGJ458730 PQF458730 QAB458730 QJX458730 QTT458730 RDP458730 RNL458730 RXH458730 SHD458730 SQZ458730 TAV458730 TKR458730 TUN458730 UEJ458730 UOF458730 UYB458730 VHX458730 VRT458730 WBP458730 WLL458730 WVH458730 C524266 IV524266 SR524266 ACN524266 AMJ524266 AWF524266 BGB524266 BPX524266 BZT524266 CJP524266 CTL524266 DDH524266 DND524266 DWZ524266 EGV524266 EQR524266 FAN524266 FKJ524266 FUF524266 GEB524266 GNX524266 GXT524266 HHP524266 HRL524266 IBH524266 ILD524266 IUZ524266 JEV524266 JOR524266 JYN524266 KIJ524266 KSF524266 LCB524266 LLX524266 LVT524266 MFP524266 MPL524266 MZH524266 NJD524266 NSZ524266 OCV524266 OMR524266 OWN524266 PGJ524266 PQF524266 QAB524266 QJX524266 QTT524266 RDP524266 RNL524266 RXH524266 SHD524266 SQZ524266 TAV524266 TKR524266 TUN524266 UEJ524266 UOF524266 UYB524266 VHX524266 VRT524266 WBP524266 WLL524266 WVH524266 C589802 IV589802 SR589802 ACN589802 AMJ589802 AWF589802 BGB589802 BPX589802 BZT589802 CJP589802 CTL589802 DDH589802 DND589802 DWZ589802 EGV589802 EQR589802 FAN589802 FKJ589802 FUF589802 GEB589802 GNX589802 GXT589802 HHP589802 HRL589802 IBH589802 ILD589802 IUZ589802 JEV589802 JOR589802 JYN589802 KIJ589802 KSF589802 LCB589802 LLX589802 LVT589802 MFP589802 MPL589802 MZH589802 NJD589802 NSZ589802 OCV589802 OMR589802 OWN589802 PGJ589802 PQF589802 QAB589802 QJX589802 QTT589802 RDP589802 RNL589802 RXH589802 SHD589802 SQZ589802 TAV589802 TKR589802 TUN589802 UEJ589802 UOF589802 UYB589802 VHX589802 VRT589802 WBP589802 WLL589802 WVH589802 C655338 IV655338 SR655338 ACN655338 AMJ655338 AWF655338 BGB655338 BPX655338 BZT655338 CJP655338 CTL655338 DDH655338 DND655338 DWZ655338 EGV655338 EQR655338 FAN655338 FKJ655338 FUF655338 GEB655338 GNX655338 GXT655338 HHP655338 HRL655338 IBH655338 ILD655338 IUZ655338 JEV655338 JOR655338 JYN655338 KIJ655338 KSF655338 LCB655338 LLX655338 LVT655338 MFP655338 MPL655338 MZH655338 NJD655338 NSZ655338 OCV655338 OMR655338 OWN655338 PGJ655338 PQF655338 QAB655338 QJX655338 QTT655338 RDP655338 RNL655338 RXH655338 SHD655338 SQZ655338 TAV655338 TKR655338 TUN655338 UEJ655338 UOF655338 UYB655338 VHX655338 VRT655338 WBP655338 WLL655338 WVH655338 C720874 IV720874 SR720874 ACN720874 AMJ720874 AWF720874 BGB720874 BPX720874 BZT720874 CJP720874 CTL720874 DDH720874 DND720874 DWZ720874 EGV720874 EQR720874 FAN720874 FKJ720874 FUF720874 GEB720874 GNX720874 GXT720874 HHP720874 HRL720874 IBH720874 ILD720874 IUZ720874 JEV720874 JOR720874 JYN720874 KIJ720874 KSF720874 LCB720874 LLX720874 LVT720874 MFP720874 MPL720874 MZH720874 NJD720874 NSZ720874 OCV720874 OMR720874 OWN720874 PGJ720874 PQF720874 QAB720874 QJX720874 QTT720874 RDP720874 RNL720874 RXH720874 SHD720874 SQZ720874 TAV720874 TKR720874 TUN720874 UEJ720874 UOF720874 UYB720874 VHX720874 VRT720874 WBP720874 WLL720874 WVH720874 C786410 IV786410 SR786410 ACN786410 AMJ786410 AWF786410 BGB786410 BPX786410 BZT786410 CJP786410 CTL786410 DDH786410 DND786410 DWZ786410 EGV786410 EQR786410 FAN786410 FKJ786410 FUF786410 GEB786410 GNX786410 GXT786410 HHP786410 HRL786410 IBH786410 ILD786410 IUZ786410 JEV786410 JOR786410 JYN786410 KIJ786410 KSF786410 LCB786410 LLX786410 LVT786410 MFP786410 MPL786410 MZH786410 NJD786410 NSZ786410 OCV786410 OMR786410 OWN786410 PGJ786410 PQF786410 QAB786410 QJX786410 QTT786410 RDP786410 RNL786410 RXH786410 SHD786410 SQZ786410 TAV786410 TKR786410 TUN786410 UEJ786410 UOF786410 UYB786410 VHX786410 VRT786410 WBP786410 WLL786410 WVH786410 C851946 IV851946 SR851946 ACN851946 AMJ851946 AWF851946 BGB851946 BPX851946 BZT851946 CJP851946 CTL851946 DDH851946 DND851946 DWZ851946 EGV851946 EQR851946 FAN851946 FKJ851946 FUF851946 GEB851946 GNX851946 GXT851946 HHP851946 HRL851946 IBH851946 ILD851946 IUZ851946 JEV851946 JOR851946 JYN851946 KIJ851946 KSF851946 LCB851946 LLX851946 LVT851946 MFP851946 MPL851946 MZH851946 NJD851946 NSZ851946 OCV851946 OMR851946 OWN851946 PGJ851946 PQF851946 QAB851946 QJX851946 QTT851946 RDP851946 RNL851946 RXH851946 SHD851946 SQZ851946 TAV851946 TKR851946 TUN851946 UEJ851946 UOF851946 UYB851946 VHX851946 VRT851946 WBP851946 WLL851946 WVH851946 C917482 IV917482 SR917482 ACN917482 AMJ917482 AWF917482 BGB917482 BPX917482 BZT917482 CJP917482 CTL917482 DDH917482 DND917482 DWZ917482 EGV917482 EQR917482 FAN917482 FKJ917482 FUF917482 GEB917482 GNX917482 GXT917482 HHP917482 HRL917482 IBH917482 ILD917482 IUZ917482 JEV917482 JOR917482 JYN917482 KIJ917482 KSF917482 LCB917482 LLX917482 LVT917482 MFP917482 MPL917482 MZH917482 NJD917482 NSZ917482 OCV917482 OMR917482 OWN917482 PGJ917482 PQF917482 QAB917482 QJX917482 QTT917482 RDP917482 RNL917482 RXH917482 SHD917482 SQZ917482 TAV917482 TKR917482 TUN917482 UEJ917482 UOF917482 UYB917482 VHX917482 VRT917482 WBP917482 WLL917482 WVH917482 C983018 IV983018 SR983018 ACN983018 AMJ983018 AWF983018 BGB983018 BPX983018 BZT983018 CJP983018 CTL983018 DDH983018 DND983018 DWZ983018 EGV983018 EQR983018 FAN983018 FKJ983018 FUF983018 GEB983018 GNX983018 GXT983018 HHP983018 HRL983018 IBH983018 ILD983018 IUZ983018 JEV983018 JOR983018 JYN983018 KIJ983018 KSF983018 LCB983018 LLX983018 LVT983018 MFP983018 MPL983018 MZH983018 NJD983018 NSZ983018 OCV983018 OMR983018 OWN983018 PGJ983018 PQF983018 QAB983018 QJX983018 QTT983018 RDP983018 RNL983018 RXH983018 SHD983018 SQZ983018 TAV983018 TKR983018 TUN983018 UEJ983018 UOF983018 UYB983018 VHX983018 VRT983018 WBP983018 WLL983018 WVH983018">
      <formula1>"Multi, Sole"</formula1>
    </dataValidation>
  </dataValidations>
  <pageMargins left="0.7" right="0.7" top="0.75" bottom="0.75" header="0.3" footer="0.3"/>
  <pageSetup paperSize="9" scale="5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
  <sheetViews>
    <sheetView zoomScale="90" zoomScaleNormal="90" workbookViewId="0">
      <selection activeCell="R8" sqref="R8"/>
    </sheetView>
  </sheetViews>
  <sheetFormatPr defaultRowHeight="16.5" x14ac:dyDescent="0.3"/>
  <cols>
    <col min="1" max="1" width="17.875" style="74" customWidth="1"/>
    <col min="2" max="2" width="27.75" customWidth="1"/>
    <col min="3" max="3" width="30.375" customWidth="1"/>
    <col min="4" max="4" width="20.875" customWidth="1"/>
    <col min="5" max="5" width="15.75" customWidth="1"/>
    <col min="6" max="6" width="8.125" style="74" customWidth="1"/>
    <col min="7" max="7" width="6" style="74" bestFit="1" customWidth="1"/>
    <col min="8" max="8" width="19.5" customWidth="1"/>
    <col min="9" max="9" width="12.5" style="5" customWidth="1"/>
    <col min="11" max="11" width="14.125" customWidth="1"/>
    <col min="14" max="14" width="13.5" customWidth="1"/>
    <col min="15" max="15" width="14.25" customWidth="1"/>
  </cols>
  <sheetData>
    <row r="1" spans="1:15" s="41" customFormat="1" ht="47.65" customHeight="1" thickBot="1" x14ac:dyDescent="0.35">
      <c r="A1" s="103"/>
      <c r="B1" s="160"/>
      <c r="C1" s="161"/>
      <c r="D1" s="263" t="s">
        <v>286</v>
      </c>
      <c r="E1" s="264"/>
      <c r="F1" s="264"/>
      <c r="G1" s="264"/>
      <c r="H1" s="264"/>
      <c r="I1" s="264"/>
      <c r="J1" s="263" t="s">
        <v>397</v>
      </c>
      <c r="K1" s="264"/>
      <c r="L1" s="264"/>
      <c r="M1" s="264"/>
      <c r="N1" s="264"/>
      <c r="O1" s="264"/>
    </row>
    <row r="2" spans="1:15" s="2" customFormat="1" ht="45.75" thickBot="1" x14ac:dyDescent="0.2">
      <c r="A2" s="109" t="s">
        <v>214</v>
      </c>
      <c r="B2" s="265" t="s">
        <v>215</v>
      </c>
      <c r="C2" s="266"/>
      <c r="D2" s="167" t="s">
        <v>216</v>
      </c>
      <c r="E2" s="163" t="s">
        <v>217</v>
      </c>
      <c r="F2" s="164" t="s">
        <v>218</v>
      </c>
      <c r="G2" s="165" t="s">
        <v>221</v>
      </c>
      <c r="H2" s="163" t="s">
        <v>219</v>
      </c>
      <c r="I2" s="168" t="s">
        <v>220</v>
      </c>
      <c r="J2" s="167" t="s">
        <v>216</v>
      </c>
      <c r="K2" s="163" t="s">
        <v>217</v>
      </c>
      <c r="L2" s="164" t="s">
        <v>218</v>
      </c>
      <c r="M2" s="165" t="s">
        <v>221</v>
      </c>
      <c r="N2" s="163" t="s">
        <v>219</v>
      </c>
      <c r="O2" s="168" t="s">
        <v>220</v>
      </c>
    </row>
    <row r="3" spans="1:15" s="2" customFormat="1" ht="18.75" x14ac:dyDescent="0.15">
      <c r="A3" s="78">
        <v>1</v>
      </c>
      <c r="B3" s="99" t="s">
        <v>234</v>
      </c>
      <c r="C3" s="100"/>
      <c r="D3" s="100"/>
      <c r="E3" s="100"/>
      <c r="F3" s="100"/>
      <c r="G3" s="100"/>
      <c r="H3" s="100"/>
      <c r="I3" s="100"/>
      <c r="J3" s="100"/>
      <c r="K3" s="100"/>
      <c r="L3" s="100"/>
      <c r="M3" s="100"/>
      <c r="N3" s="100"/>
      <c r="O3" s="100"/>
    </row>
    <row r="4" spans="1:15" s="2" customFormat="1" ht="33" x14ac:dyDescent="0.15">
      <c r="A4" s="79" t="s">
        <v>6</v>
      </c>
      <c r="B4" s="26" t="s">
        <v>63</v>
      </c>
      <c r="C4" s="10" t="s">
        <v>207</v>
      </c>
      <c r="D4" s="19" t="s">
        <v>64</v>
      </c>
      <c r="E4" s="19">
        <v>400</v>
      </c>
      <c r="F4" s="148">
        <v>82</v>
      </c>
      <c r="G4" s="69">
        <v>1</v>
      </c>
      <c r="H4" s="92">
        <f>F4*G4*E4</f>
        <v>32800</v>
      </c>
      <c r="I4" s="12"/>
      <c r="J4" s="19" t="s">
        <v>56</v>
      </c>
      <c r="K4" s="19">
        <v>400</v>
      </c>
      <c r="L4" s="148">
        <v>82</v>
      </c>
      <c r="M4" s="69">
        <v>1</v>
      </c>
      <c r="N4" s="92">
        <f>L4*M4*K4</f>
        <v>32800</v>
      </c>
      <c r="O4" s="12"/>
    </row>
    <row r="5" spans="1:15" s="2" customFormat="1" ht="33" x14ac:dyDescent="0.15">
      <c r="A5" s="79" t="s">
        <v>67</v>
      </c>
      <c r="B5" s="27" t="s">
        <v>53</v>
      </c>
      <c r="C5" s="10" t="s">
        <v>204</v>
      </c>
      <c r="D5" s="175" t="s">
        <v>203</v>
      </c>
      <c r="E5" s="175">
        <v>399</v>
      </c>
      <c r="F5" s="68">
        <v>47</v>
      </c>
      <c r="G5" s="68">
        <v>3</v>
      </c>
      <c r="H5" s="176">
        <f>F5*G5*E5</f>
        <v>56259</v>
      </c>
      <c r="I5" s="177"/>
      <c r="J5" s="175" t="s">
        <v>56</v>
      </c>
      <c r="K5" s="175">
        <v>399</v>
      </c>
      <c r="L5" s="68">
        <v>47</v>
      </c>
      <c r="M5" s="69">
        <v>3</v>
      </c>
      <c r="N5" s="92">
        <f>L5*M5*K5</f>
        <v>56259</v>
      </c>
      <c r="O5" s="12"/>
    </row>
    <row r="6" spans="1:15" s="2" customFormat="1" ht="16.5" customHeight="1" x14ac:dyDescent="0.15">
      <c r="A6" s="79" t="s">
        <v>8</v>
      </c>
      <c r="B6" s="4" t="s">
        <v>57</v>
      </c>
      <c r="C6" s="10" t="s">
        <v>205</v>
      </c>
      <c r="D6" s="19" t="s">
        <v>203</v>
      </c>
      <c r="E6" s="19">
        <v>300</v>
      </c>
      <c r="F6" s="148">
        <v>57</v>
      </c>
      <c r="G6" s="69">
        <v>3</v>
      </c>
      <c r="H6" s="92">
        <f>F6*G6*E6</f>
        <v>51300</v>
      </c>
      <c r="I6" s="12"/>
      <c r="J6" s="19" t="s">
        <v>56</v>
      </c>
      <c r="K6" s="19">
        <v>300</v>
      </c>
      <c r="L6" s="148">
        <v>57</v>
      </c>
      <c r="M6" s="69">
        <v>3</v>
      </c>
      <c r="N6" s="92">
        <f>L6*M6*K6</f>
        <v>51300</v>
      </c>
      <c r="O6" s="12"/>
    </row>
    <row r="7" spans="1:15" s="2" customFormat="1" ht="16.5" customHeight="1" x14ac:dyDescent="0.15">
      <c r="A7" s="79" t="s">
        <v>13</v>
      </c>
      <c r="B7" s="4" t="s">
        <v>58</v>
      </c>
      <c r="C7" s="10" t="s">
        <v>206</v>
      </c>
      <c r="D7" s="19" t="s">
        <v>203</v>
      </c>
      <c r="E7" s="19">
        <v>400</v>
      </c>
      <c r="F7" s="148">
        <v>30</v>
      </c>
      <c r="G7" s="69">
        <v>3</v>
      </c>
      <c r="H7" s="92">
        <f>F7*G7*E7</f>
        <v>36000</v>
      </c>
      <c r="I7" s="12"/>
      <c r="J7" s="19" t="s">
        <v>56</v>
      </c>
      <c r="K7" s="19">
        <v>400</v>
      </c>
      <c r="L7" s="148">
        <v>30</v>
      </c>
      <c r="M7" s="69">
        <v>3</v>
      </c>
      <c r="N7" s="92">
        <f>L7*M7*K7</f>
        <v>36000</v>
      </c>
      <c r="O7" s="12"/>
    </row>
    <row r="8" spans="1:15" s="2" customFormat="1" ht="16.5" customHeight="1" x14ac:dyDescent="0.15">
      <c r="A8" s="79" t="s">
        <v>167</v>
      </c>
      <c r="B8" s="27" t="s">
        <v>59</v>
      </c>
      <c r="C8" s="10" t="s">
        <v>60</v>
      </c>
      <c r="D8" s="19" t="s">
        <v>56</v>
      </c>
      <c r="E8" s="19">
        <v>400</v>
      </c>
      <c r="F8" s="148">
        <v>24</v>
      </c>
      <c r="G8" s="69">
        <v>3</v>
      </c>
      <c r="H8" s="92">
        <f>F8*G8*E8</f>
        <v>28800</v>
      </c>
      <c r="I8" s="12"/>
      <c r="J8" s="19" t="s">
        <v>56</v>
      </c>
      <c r="K8" s="19">
        <v>400</v>
      </c>
      <c r="L8" s="148">
        <v>24</v>
      </c>
      <c r="M8" s="69">
        <v>3</v>
      </c>
      <c r="N8" s="92">
        <f>L8*M8*K8</f>
        <v>28800</v>
      </c>
      <c r="O8" s="12"/>
    </row>
    <row r="9" spans="1:15" ht="18" x14ac:dyDescent="0.35">
      <c r="A9" s="80"/>
      <c r="B9" s="15"/>
      <c r="C9" s="15"/>
      <c r="D9" s="15"/>
      <c r="E9" s="15"/>
      <c r="F9" s="72" t="s">
        <v>224</v>
      </c>
      <c r="G9" s="72"/>
      <c r="H9" s="93">
        <f>SUM(H4:H8)</f>
        <v>205159</v>
      </c>
      <c r="I9" s="1"/>
      <c r="J9" s="15"/>
      <c r="K9" s="15"/>
      <c r="L9" s="72" t="s">
        <v>224</v>
      </c>
      <c r="M9" s="72"/>
      <c r="N9" s="93">
        <f>SUM(N4:N8)</f>
        <v>205159</v>
      </c>
      <c r="O9" s="1"/>
    </row>
    <row r="10" spans="1:15" s="2" customFormat="1" ht="18.75" x14ac:dyDescent="0.15">
      <c r="A10" s="78">
        <v>2</v>
      </c>
      <c r="B10" s="25" t="s">
        <v>369</v>
      </c>
      <c r="C10" s="25"/>
      <c r="D10" s="25"/>
      <c r="E10" s="25"/>
      <c r="F10" s="71"/>
      <c r="G10" s="71"/>
      <c r="H10" s="94"/>
      <c r="I10" s="90"/>
      <c r="J10" s="90"/>
      <c r="K10" s="90"/>
      <c r="L10" s="71"/>
      <c r="M10" s="71"/>
      <c r="N10" s="159"/>
      <c r="O10" s="90"/>
    </row>
    <row r="11" spans="1:15" s="13" customFormat="1" x14ac:dyDescent="0.15">
      <c r="A11" s="81" t="s">
        <v>14</v>
      </c>
      <c r="B11" s="259" t="s">
        <v>54</v>
      </c>
      <c r="C11" s="11" t="s">
        <v>202</v>
      </c>
      <c r="D11" s="3" t="s">
        <v>61</v>
      </c>
      <c r="E11" s="28">
        <v>400</v>
      </c>
      <c r="F11" s="89">
        <v>1</v>
      </c>
      <c r="G11" s="69">
        <v>3</v>
      </c>
      <c r="H11" s="92">
        <f>F11*G11*E11</f>
        <v>1200</v>
      </c>
      <c r="I11" s="12"/>
      <c r="J11" s="3" t="s">
        <v>61</v>
      </c>
      <c r="K11" s="28"/>
      <c r="L11" s="89">
        <v>16</v>
      </c>
      <c r="M11" s="69"/>
      <c r="N11" s="92">
        <v>325</v>
      </c>
      <c r="O11" s="12" t="s">
        <v>295</v>
      </c>
    </row>
    <row r="12" spans="1:15" s="13" customFormat="1" x14ac:dyDescent="0.15">
      <c r="A12" s="81" t="s">
        <v>15</v>
      </c>
      <c r="B12" s="260"/>
      <c r="C12" s="11" t="s">
        <v>303</v>
      </c>
      <c r="D12" s="3" t="s">
        <v>0</v>
      </c>
      <c r="E12" s="28">
        <v>1500</v>
      </c>
      <c r="F12" s="89">
        <v>2</v>
      </c>
      <c r="G12" s="69">
        <v>3</v>
      </c>
      <c r="H12" s="92">
        <f>F12*G12*E12</f>
        <v>9000</v>
      </c>
      <c r="I12" s="12"/>
      <c r="J12" s="3" t="s">
        <v>0</v>
      </c>
      <c r="K12" s="28"/>
      <c r="L12" s="89"/>
      <c r="M12" s="69"/>
      <c r="N12" s="92">
        <v>292</v>
      </c>
      <c r="O12" s="12" t="s">
        <v>296</v>
      </c>
    </row>
    <row r="13" spans="1:15" s="13" customFormat="1" x14ac:dyDescent="0.15">
      <c r="A13" s="81" t="s">
        <v>55</v>
      </c>
      <c r="B13" s="260"/>
      <c r="C13" s="11" t="s">
        <v>201</v>
      </c>
      <c r="D13" s="3" t="s">
        <v>0</v>
      </c>
      <c r="E13" s="28">
        <v>45</v>
      </c>
      <c r="F13" s="89">
        <v>1</v>
      </c>
      <c r="G13" s="69">
        <v>3</v>
      </c>
      <c r="H13" s="92">
        <f>F13*G13*E13</f>
        <v>135</v>
      </c>
      <c r="I13" s="12"/>
      <c r="J13" s="3" t="s">
        <v>0</v>
      </c>
      <c r="K13" s="28"/>
      <c r="L13" s="89"/>
      <c r="M13" s="69"/>
      <c r="N13" s="92">
        <v>104</v>
      </c>
      <c r="O13" s="12" t="s">
        <v>295</v>
      </c>
    </row>
    <row r="14" spans="1:15" s="13" customFormat="1" x14ac:dyDescent="0.15">
      <c r="A14" s="81" t="s">
        <v>71</v>
      </c>
      <c r="B14" s="261"/>
      <c r="C14" s="11" t="s">
        <v>200</v>
      </c>
      <c r="D14" s="3" t="s">
        <v>0</v>
      </c>
      <c r="E14" s="28">
        <v>45</v>
      </c>
      <c r="F14" s="89">
        <v>1</v>
      </c>
      <c r="G14" s="69">
        <v>3</v>
      </c>
      <c r="H14" s="92">
        <f>F14*G14*E14</f>
        <v>135</v>
      </c>
      <c r="I14" s="12"/>
      <c r="J14" s="3" t="s">
        <v>0</v>
      </c>
      <c r="K14" s="28"/>
      <c r="L14" s="89"/>
      <c r="M14" s="69"/>
      <c r="N14" s="92">
        <v>397.38</v>
      </c>
      <c r="O14" s="12" t="s">
        <v>295</v>
      </c>
    </row>
    <row r="15" spans="1:15" s="2" customFormat="1" ht="18" x14ac:dyDescent="0.35">
      <c r="A15" s="82"/>
      <c r="B15" s="15"/>
      <c r="C15" s="15"/>
      <c r="D15" s="15"/>
      <c r="E15" s="15"/>
      <c r="F15" s="72" t="s">
        <v>224</v>
      </c>
      <c r="G15" s="72"/>
      <c r="H15" s="95">
        <f>SUM(H11:H14)</f>
        <v>10470</v>
      </c>
      <c r="I15" s="6"/>
      <c r="J15" s="15"/>
      <c r="K15" s="15"/>
      <c r="L15" s="72" t="s">
        <v>224</v>
      </c>
      <c r="M15" s="72"/>
      <c r="N15" s="95">
        <f>SUM(N11:N14)</f>
        <v>1118.3800000000001</v>
      </c>
      <c r="O15" s="6"/>
    </row>
    <row r="16" spans="1:15" ht="18" x14ac:dyDescent="0.35">
      <c r="A16" s="80"/>
      <c r="B16" s="15"/>
      <c r="C16" s="15"/>
      <c r="D16" s="15"/>
      <c r="E16" s="15"/>
      <c r="F16" s="72" t="s">
        <v>225</v>
      </c>
      <c r="G16" s="72"/>
      <c r="H16" s="96">
        <f>H15+H9</f>
        <v>215629</v>
      </c>
      <c r="I16" s="1"/>
      <c r="J16" s="15"/>
      <c r="K16" s="15"/>
      <c r="L16" s="72" t="s">
        <v>225</v>
      </c>
      <c r="M16" s="72"/>
      <c r="N16" s="96">
        <f>N15+N9</f>
        <v>206277.38</v>
      </c>
      <c r="O16" s="1"/>
    </row>
    <row r="17" spans="1:15" s="41" customFormat="1" x14ac:dyDescent="0.3">
      <c r="A17" s="115" t="s">
        <v>226</v>
      </c>
      <c r="B17" s="115"/>
      <c r="C17" s="116"/>
      <c r="D17" s="117"/>
      <c r="E17" s="116"/>
      <c r="F17" s="117"/>
      <c r="G17" s="116"/>
      <c r="H17" s="118"/>
      <c r="I17" s="119"/>
      <c r="J17" s="117"/>
      <c r="K17" s="116"/>
      <c r="L17" s="117"/>
      <c r="M17" s="116"/>
      <c r="N17" s="118"/>
      <c r="O17" s="119"/>
    </row>
    <row r="18" spans="1:15" s="41" customFormat="1" x14ac:dyDescent="0.3">
      <c r="A18" s="262" t="s">
        <v>227</v>
      </c>
      <c r="B18" s="262"/>
      <c r="C18" s="116"/>
      <c r="D18" s="117"/>
      <c r="E18" s="116"/>
      <c r="F18" s="133">
        <v>0.06</v>
      </c>
      <c r="G18" s="116"/>
      <c r="H18" s="118">
        <f>H16*0.06</f>
        <v>12937.74</v>
      </c>
      <c r="I18" s="119"/>
      <c r="J18" s="117"/>
      <c r="K18" s="116"/>
      <c r="L18" s="133">
        <v>0.06</v>
      </c>
      <c r="M18" s="116"/>
      <c r="N18" s="118">
        <f>N16*0.06</f>
        <v>12376.6428</v>
      </c>
      <c r="O18" s="119"/>
    </row>
    <row r="19" spans="1:15" s="41" customFormat="1" ht="18" x14ac:dyDescent="0.35">
      <c r="A19" s="134"/>
      <c r="B19" s="134"/>
      <c r="C19" s="116"/>
      <c r="D19" s="117"/>
      <c r="E19" s="116"/>
      <c r="F19" s="191" t="s">
        <v>232</v>
      </c>
      <c r="G19" s="193"/>
      <c r="H19" s="194">
        <f>H16+H18</f>
        <v>228566.74</v>
      </c>
      <c r="I19" s="119"/>
      <c r="J19" s="117"/>
      <c r="K19" s="116"/>
      <c r="L19" s="191" t="s">
        <v>225</v>
      </c>
      <c r="M19" s="193"/>
      <c r="N19" s="194">
        <f>N16+N18</f>
        <v>218654.02280000001</v>
      </c>
      <c r="O19" s="119"/>
    </row>
    <row r="20" spans="1:15" s="41" customFormat="1" ht="15" x14ac:dyDescent="0.3">
      <c r="A20" s="110"/>
      <c r="B20" s="111"/>
      <c r="C20" s="111"/>
      <c r="D20" s="112"/>
      <c r="E20" s="113"/>
      <c r="F20" s="112"/>
      <c r="G20" s="111"/>
      <c r="H20" s="118"/>
      <c r="I20" s="119"/>
      <c r="J20" s="112"/>
      <c r="K20" s="113"/>
      <c r="L20" s="112"/>
      <c r="M20" s="111"/>
      <c r="N20" s="118"/>
      <c r="O20" s="119"/>
    </row>
    <row r="21" spans="1:15" s="41" customFormat="1" ht="13.5" customHeight="1" x14ac:dyDescent="0.3">
      <c r="A21" s="110"/>
      <c r="B21" s="114"/>
      <c r="C21" s="114"/>
      <c r="D21" s="112"/>
      <c r="E21" s="113"/>
      <c r="F21" s="112"/>
      <c r="G21" s="120"/>
      <c r="H21" s="118"/>
      <c r="I21" s="121"/>
      <c r="J21" s="112"/>
      <c r="K21" s="113"/>
      <c r="L21" s="112"/>
      <c r="M21" s="120"/>
      <c r="N21" s="118"/>
      <c r="O21" s="121"/>
    </row>
    <row r="22" spans="1:15" s="41" customFormat="1" ht="15" x14ac:dyDescent="0.3">
      <c r="A22" s="122"/>
      <c r="B22" s="123"/>
      <c r="C22" s="123"/>
      <c r="D22" s="124"/>
      <c r="E22" s="125"/>
      <c r="F22" s="126"/>
      <c r="G22" s="127"/>
      <c r="H22" s="98"/>
      <c r="I22" s="128"/>
    </row>
  </sheetData>
  <mergeCells count="5">
    <mergeCell ref="B11:B14"/>
    <mergeCell ref="A18:B18"/>
    <mergeCell ref="D1:I1"/>
    <mergeCell ref="J1:O1"/>
    <mergeCell ref="B2:C2"/>
  </mergeCells>
  <phoneticPr fontId="4"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zoomScale="85" zoomScaleNormal="85" workbookViewId="0">
      <selection activeCell="D9" sqref="D9"/>
    </sheetView>
  </sheetViews>
  <sheetFormatPr defaultColWidth="8.875" defaultRowHeight="16.5" x14ac:dyDescent="0.3"/>
  <cols>
    <col min="1" max="1" width="17.625" style="74" customWidth="1"/>
    <col min="2" max="2" width="22.875" customWidth="1"/>
    <col min="3" max="3" width="48.875" customWidth="1"/>
    <col min="4" max="4" width="13.75" style="23" customWidth="1"/>
    <col min="5" max="5" width="12.625" style="23" bestFit="1" customWidth="1"/>
    <col min="6" max="7" width="7.5" style="86" bestFit="1" customWidth="1"/>
    <col min="8" max="8" width="20.5" style="23" customWidth="1"/>
    <col min="9" max="9" width="10.75" style="5" customWidth="1"/>
    <col min="11" max="11" width="12.5" customWidth="1"/>
    <col min="14" max="14" width="13.5" customWidth="1"/>
    <col min="15" max="15" width="15" customWidth="1"/>
  </cols>
  <sheetData>
    <row r="1" spans="1:15" s="41" customFormat="1" ht="31.9" customHeight="1" thickBot="1" x14ac:dyDescent="0.35">
      <c r="A1" s="103"/>
      <c r="B1" s="160"/>
      <c r="C1" s="161"/>
      <c r="D1" s="263" t="s">
        <v>286</v>
      </c>
      <c r="E1" s="264"/>
      <c r="F1" s="264"/>
      <c r="G1" s="264"/>
      <c r="H1" s="264"/>
      <c r="I1" s="264"/>
      <c r="J1" s="263" t="s">
        <v>398</v>
      </c>
      <c r="K1" s="264"/>
      <c r="L1" s="264"/>
      <c r="M1" s="264"/>
      <c r="N1" s="264"/>
      <c r="O1" s="264"/>
    </row>
    <row r="2" spans="1:15" s="2" customFormat="1" ht="37.15" customHeight="1" thickBot="1" x14ac:dyDescent="0.35">
      <c r="A2" s="102" t="s">
        <v>214</v>
      </c>
      <c r="B2" s="265" t="s">
        <v>215</v>
      </c>
      <c r="C2" s="266"/>
      <c r="D2" s="162" t="s">
        <v>216</v>
      </c>
      <c r="E2" s="163" t="s">
        <v>217</v>
      </c>
      <c r="F2" s="164" t="s">
        <v>218</v>
      </c>
      <c r="G2" s="165" t="s">
        <v>221</v>
      </c>
      <c r="H2" s="163" t="s">
        <v>219</v>
      </c>
      <c r="I2" s="166" t="s">
        <v>220</v>
      </c>
      <c r="J2" s="162" t="s">
        <v>216</v>
      </c>
      <c r="K2" s="163" t="s">
        <v>217</v>
      </c>
      <c r="L2" s="164" t="s">
        <v>218</v>
      </c>
      <c r="M2" s="165" t="s">
        <v>221</v>
      </c>
      <c r="N2" s="163" t="s">
        <v>219</v>
      </c>
      <c r="O2" s="166" t="s">
        <v>220</v>
      </c>
    </row>
    <row r="3" spans="1:15" s="2" customFormat="1" ht="18.75" x14ac:dyDescent="0.15">
      <c r="A3" s="78">
        <v>1</v>
      </c>
      <c r="B3" s="24" t="s">
        <v>52</v>
      </c>
      <c r="C3" s="25"/>
      <c r="D3" s="17"/>
      <c r="E3" s="17"/>
      <c r="F3" s="83"/>
      <c r="G3" s="83"/>
      <c r="H3" s="17"/>
      <c r="I3" s="25"/>
      <c r="J3" s="17"/>
      <c r="K3" s="17"/>
      <c r="L3" s="83"/>
      <c r="M3" s="83"/>
      <c r="N3" s="17"/>
      <c r="O3" s="90"/>
    </row>
    <row r="4" spans="1:15" s="2" customFormat="1" ht="99" x14ac:dyDescent="0.15">
      <c r="A4" s="267" t="s">
        <v>66</v>
      </c>
      <c r="B4" s="259" t="s">
        <v>240</v>
      </c>
      <c r="C4" s="27" t="s">
        <v>241</v>
      </c>
      <c r="D4" s="18" t="s">
        <v>208</v>
      </c>
      <c r="E4" s="19">
        <v>250000</v>
      </c>
      <c r="F4" s="84">
        <v>1</v>
      </c>
      <c r="G4" s="84">
        <v>3</v>
      </c>
      <c r="H4" s="20">
        <f>F4*G4*E4</f>
        <v>750000</v>
      </c>
      <c r="I4" s="7"/>
      <c r="J4" s="18" t="s">
        <v>208</v>
      </c>
      <c r="K4" s="19"/>
      <c r="L4" s="84">
        <v>1</v>
      </c>
      <c r="M4" s="84">
        <v>2</v>
      </c>
      <c r="N4" s="20">
        <v>350000</v>
      </c>
      <c r="O4" s="174" t="s">
        <v>370</v>
      </c>
    </row>
    <row r="5" spans="1:15" s="2" customFormat="1" x14ac:dyDescent="0.15">
      <c r="A5" s="268"/>
      <c r="B5" s="261"/>
      <c r="C5" s="27" t="s">
        <v>239</v>
      </c>
      <c r="D5" s="18" t="s">
        <v>208</v>
      </c>
      <c r="E5" s="19">
        <v>20000</v>
      </c>
      <c r="F5" s="84">
        <v>1</v>
      </c>
      <c r="G5" s="84">
        <v>3</v>
      </c>
      <c r="H5" s="20">
        <f>F5*G5*E5</f>
        <v>60000</v>
      </c>
      <c r="I5" s="7"/>
      <c r="J5" s="18" t="s">
        <v>208</v>
      </c>
      <c r="K5" s="19">
        <v>28150</v>
      </c>
      <c r="L5" s="84">
        <v>1</v>
      </c>
      <c r="M5" s="84">
        <v>2</v>
      </c>
      <c r="N5" s="20">
        <v>56300</v>
      </c>
      <c r="O5" s="174" t="s">
        <v>295</v>
      </c>
    </row>
    <row r="6" spans="1:15" ht="18" x14ac:dyDescent="0.35">
      <c r="A6" s="88"/>
      <c r="B6" s="15"/>
      <c r="C6" s="15"/>
      <c r="D6" s="21"/>
      <c r="E6" s="21"/>
      <c r="F6" s="85" t="s">
        <v>224</v>
      </c>
      <c r="G6" s="85"/>
      <c r="H6" s="22">
        <f>SUM(H4:H5)</f>
        <v>810000</v>
      </c>
      <c r="I6" s="1"/>
      <c r="J6" s="21"/>
      <c r="K6" s="21"/>
      <c r="L6" s="85" t="s">
        <v>224</v>
      </c>
      <c r="M6" s="85"/>
      <c r="N6" s="22">
        <f>SUM(N4:N5)</f>
        <v>406300</v>
      </c>
      <c r="O6" s="1"/>
    </row>
    <row r="7" spans="1:15" s="41" customFormat="1" x14ac:dyDescent="0.3">
      <c r="A7" s="115" t="s">
        <v>228</v>
      </c>
      <c r="B7" s="115"/>
      <c r="C7" s="116"/>
      <c r="D7" s="117"/>
      <c r="E7" s="116"/>
      <c r="F7" s="133">
        <v>0.06</v>
      </c>
      <c r="G7" s="116"/>
      <c r="H7" s="147">
        <f>H6*F7</f>
        <v>48600</v>
      </c>
      <c r="I7" s="119"/>
      <c r="J7" s="117"/>
      <c r="K7" s="116"/>
      <c r="L7" s="133">
        <v>0.06</v>
      </c>
      <c r="M7" s="116"/>
      <c r="N7" s="147">
        <f>N6*L7</f>
        <v>24378</v>
      </c>
      <c r="O7" s="119"/>
    </row>
    <row r="8" spans="1:15" s="41" customFormat="1" x14ac:dyDescent="0.3">
      <c r="A8" s="262" t="s">
        <v>229</v>
      </c>
      <c r="B8" s="262"/>
      <c r="C8" s="116"/>
      <c r="D8" s="117"/>
      <c r="E8" s="116"/>
      <c r="F8" s="133">
        <v>0.06</v>
      </c>
      <c r="G8" s="116"/>
      <c r="H8" s="147">
        <f>SUM(H6:H7)*F8</f>
        <v>51516</v>
      </c>
      <c r="I8" s="119"/>
      <c r="J8" s="117"/>
      <c r="K8" s="116"/>
      <c r="L8" s="133">
        <v>0.06</v>
      </c>
      <c r="M8" s="116"/>
      <c r="N8" s="147">
        <f>SUM(N6:N7)*L8</f>
        <v>25840.68</v>
      </c>
      <c r="O8" s="119"/>
    </row>
    <row r="9" spans="1:15" s="41" customFormat="1" ht="18" x14ac:dyDescent="0.35">
      <c r="A9" s="134"/>
      <c r="B9" s="134"/>
      <c r="C9" s="116"/>
      <c r="D9" s="117"/>
      <c r="E9" s="116"/>
      <c r="F9" s="191" t="s">
        <v>233</v>
      </c>
      <c r="G9" s="193"/>
      <c r="H9" s="195">
        <f>SUM(H6:H8)</f>
        <v>910116</v>
      </c>
      <c r="I9" s="119"/>
      <c r="J9" s="117"/>
      <c r="K9" s="116"/>
      <c r="L9" s="191" t="s">
        <v>225</v>
      </c>
      <c r="M9" s="193"/>
      <c r="N9" s="195">
        <f>SUM(N6:N8)</f>
        <v>456518.68</v>
      </c>
      <c r="O9" s="119"/>
    </row>
    <row r="10" spans="1:15" s="41" customFormat="1" ht="15" x14ac:dyDescent="0.3">
      <c r="A10" s="110"/>
      <c r="B10" s="111"/>
      <c r="C10" s="111"/>
      <c r="D10" s="112"/>
      <c r="E10" s="113"/>
      <c r="F10" s="112"/>
      <c r="G10" s="111"/>
      <c r="H10" s="118"/>
      <c r="I10" s="119"/>
      <c r="J10" s="112"/>
      <c r="K10" s="113"/>
      <c r="L10" s="112"/>
      <c r="M10" s="111"/>
      <c r="N10" s="118"/>
      <c r="O10" s="119"/>
    </row>
    <row r="11" spans="1:15" s="41" customFormat="1" ht="13.5" customHeight="1" x14ac:dyDescent="0.3">
      <c r="A11" s="110"/>
      <c r="B11" s="114"/>
      <c r="C11" s="114"/>
      <c r="D11" s="112"/>
      <c r="E11" s="113"/>
      <c r="F11" s="112"/>
      <c r="G11" s="120"/>
      <c r="H11" s="118"/>
      <c r="I11" s="121"/>
      <c r="J11" s="112"/>
      <c r="K11" s="113"/>
      <c r="L11" s="112"/>
      <c r="M11" s="120"/>
      <c r="N11" s="118"/>
      <c r="O11" s="121"/>
    </row>
  </sheetData>
  <mergeCells count="6">
    <mergeCell ref="J1:O1"/>
    <mergeCell ref="A8:B8"/>
    <mergeCell ref="B2:C2"/>
    <mergeCell ref="A4:A5"/>
    <mergeCell ref="B4:B5"/>
    <mergeCell ref="D1:I1"/>
  </mergeCells>
  <phoneticPr fontId="4"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1"/>
  <sheetViews>
    <sheetView zoomScale="70" zoomScaleNormal="70" workbookViewId="0">
      <selection activeCell="B2" sqref="B2:C2"/>
    </sheetView>
  </sheetViews>
  <sheetFormatPr defaultRowHeight="16.5" x14ac:dyDescent="0.3"/>
  <cols>
    <col min="1" max="1" width="8.875" style="145"/>
    <col min="2" max="2" width="29.25" customWidth="1"/>
    <col min="3" max="3" width="60.5" customWidth="1"/>
    <col min="4" max="4" width="8" bestFit="1" customWidth="1"/>
    <col min="5" max="5" width="15.375" style="52" customWidth="1"/>
    <col min="6" max="6" width="7.875" style="74" bestFit="1" customWidth="1"/>
    <col min="7" max="7" width="5.75" style="74" bestFit="1" customWidth="1"/>
    <col min="8" max="8" width="21.875" style="52" customWidth="1"/>
    <col min="9" max="9" width="12.625" style="5" customWidth="1"/>
    <col min="11" max="11" width="13.375" customWidth="1"/>
    <col min="14" max="14" width="21.75" customWidth="1"/>
    <col min="15" max="15" width="18.875" customWidth="1"/>
    <col min="16" max="16" width="25.75" customWidth="1"/>
  </cols>
  <sheetData>
    <row r="1" spans="1:15" s="41" customFormat="1" ht="46.15" customHeight="1" thickBot="1" x14ac:dyDescent="0.35">
      <c r="A1" s="141"/>
      <c r="B1" s="105"/>
      <c r="D1" s="293" t="s">
        <v>287</v>
      </c>
      <c r="E1" s="294"/>
      <c r="F1" s="294"/>
      <c r="G1" s="294"/>
      <c r="H1" s="294"/>
      <c r="I1" s="294"/>
      <c r="J1" s="294" t="s">
        <v>401</v>
      </c>
      <c r="K1" s="294"/>
      <c r="L1" s="294"/>
      <c r="M1" s="294"/>
      <c r="N1" s="294"/>
      <c r="O1" s="294"/>
    </row>
    <row r="2" spans="1:15" s="2" customFormat="1" ht="45.75" thickBot="1" x14ac:dyDescent="0.35">
      <c r="A2" s="136" t="s">
        <v>214</v>
      </c>
      <c r="B2" s="265" t="s">
        <v>215</v>
      </c>
      <c r="C2" s="266"/>
      <c r="D2" s="167" t="s">
        <v>216</v>
      </c>
      <c r="E2" s="163" t="s">
        <v>217</v>
      </c>
      <c r="F2" s="164" t="s">
        <v>218</v>
      </c>
      <c r="G2" s="165" t="s">
        <v>221</v>
      </c>
      <c r="H2" s="163" t="s">
        <v>219</v>
      </c>
      <c r="I2" s="168" t="s">
        <v>220</v>
      </c>
      <c r="J2" s="167" t="s">
        <v>216</v>
      </c>
      <c r="K2" s="163" t="s">
        <v>217</v>
      </c>
      <c r="L2" s="164" t="s">
        <v>218</v>
      </c>
      <c r="M2" s="165" t="s">
        <v>221</v>
      </c>
      <c r="N2" s="163" t="s">
        <v>219</v>
      </c>
      <c r="O2" s="168" t="s">
        <v>220</v>
      </c>
    </row>
    <row r="3" spans="1:15" s="2" customFormat="1" ht="18.75" x14ac:dyDescent="0.15">
      <c r="A3" s="137">
        <v>1</v>
      </c>
      <c r="B3" s="99" t="s">
        <v>285</v>
      </c>
      <c r="C3" s="100"/>
      <c r="D3" s="100"/>
      <c r="E3" s="100"/>
      <c r="F3" s="100"/>
      <c r="G3" s="100"/>
      <c r="H3" s="100"/>
      <c r="I3" s="100"/>
      <c r="J3" s="100"/>
      <c r="K3" s="100"/>
      <c r="L3" s="100"/>
      <c r="M3" s="100"/>
      <c r="N3" s="100"/>
      <c r="O3" s="100"/>
    </row>
    <row r="4" spans="1:15" s="34" customFormat="1" x14ac:dyDescent="0.15">
      <c r="A4" s="138" t="s">
        <v>97</v>
      </c>
      <c r="B4" s="4" t="s">
        <v>242</v>
      </c>
      <c r="C4" s="10"/>
      <c r="D4" s="3" t="s">
        <v>4</v>
      </c>
      <c r="E4" s="43">
        <v>35</v>
      </c>
      <c r="F4" s="69">
        <v>15</v>
      </c>
      <c r="G4" s="69">
        <v>1</v>
      </c>
      <c r="H4" s="44">
        <f t="shared" ref="H4:H21" si="0">F4*G4*E4</f>
        <v>525</v>
      </c>
      <c r="I4" s="33"/>
      <c r="J4" s="135" t="s">
        <v>4</v>
      </c>
      <c r="K4" s="45">
        <v>35</v>
      </c>
      <c r="L4" s="68">
        <v>2</v>
      </c>
      <c r="M4" s="69">
        <v>1</v>
      </c>
      <c r="N4" s="44">
        <f t="shared" ref="N4:N19" si="1">L4*M4*K4</f>
        <v>70</v>
      </c>
      <c r="O4" s="33" t="s">
        <v>371</v>
      </c>
    </row>
    <row r="5" spans="1:15" s="34" customFormat="1" x14ac:dyDescent="0.15">
      <c r="A5" s="138" t="s">
        <v>67</v>
      </c>
      <c r="B5" s="4" t="s">
        <v>274</v>
      </c>
      <c r="C5" s="91" t="s">
        <v>264</v>
      </c>
      <c r="D5" s="91" t="s">
        <v>265</v>
      </c>
      <c r="E5" s="91">
        <v>500</v>
      </c>
      <c r="F5" s="68">
        <v>2</v>
      </c>
      <c r="G5" s="69">
        <v>1</v>
      </c>
      <c r="H5" s="44">
        <f t="shared" si="0"/>
        <v>1000</v>
      </c>
      <c r="I5" s="33"/>
      <c r="J5" s="91" t="s">
        <v>5</v>
      </c>
      <c r="K5" s="91">
        <v>500</v>
      </c>
      <c r="L5" s="68">
        <v>2</v>
      </c>
      <c r="M5" s="69">
        <v>1</v>
      </c>
      <c r="N5" s="44">
        <f t="shared" si="1"/>
        <v>1000</v>
      </c>
      <c r="O5" s="33"/>
    </row>
    <row r="6" spans="1:15" s="34" customFormat="1" x14ac:dyDescent="0.15">
      <c r="A6" s="138" t="s">
        <v>8</v>
      </c>
      <c r="B6" s="4" t="s">
        <v>150</v>
      </c>
      <c r="C6" s="31" t="s">
        <v>151</v>
      </c>
      <c r="D6" s="64" t="s">
        <v>137</v>
      </c>
      <c r="E6" s="45">
        <v>150</v>
      </c>
      <c r="F6" s="68">
        <v>25</v>
      </c>
      <c r="G6" s="69">
        <v>1</v>
      </c>
      <c r="H6" s="44">
        <f t="shared" si="0"/>
        <v>3750</v>
      </c>
      <c r="I6" s="33"/>
      <c r="J6" s="135" t="s">
        <v>5</v>
      </c>
      <c r="K6" s="45">
        <v>150</v>
      </c>
      <c r="L6" s="68">
        <v>25</v>
      </c>
      <c r="M6" s="69">
        <v>1</v>
      </c>
      <c r="N6" s="44">
        <f t="shared" si="1"/>
        <v>3750</v>
      </c>
      <c r="O6" s="33"/>
    </row>
    <row r="7" spans="1:15" s="34" customFormat="1" x14ac:dyDescent="0.15">
      <c r="A7" s="138" t="s">
        <v>13</v>
      </c>
      <c r="B7" s="4" t="s">
        <v>363</v>
      </c>
      <c r="C7" s="31" t="s">
        <v>163</v>
      </c>
      <c r="D7" s="67" t="s">
        <v>79</v>
      </c>
      <c r="E7" s="45">
        <v>150</v>
      </c>
      <c r="F7" s="68">
        <v>4</v>
      </c>
      <c r="G7" s="69">
        <v>1</v>
      </c>
      <c r="H7" s="44">
        <f t="shared" si="0"/>
        <v>600</v>
      </c>
      <c r="I7" s="33"/>
      <c r="J7" s="135" t="s">
        <v>5</v>
      </c>
      <c r="K7" s="45">
        <v>150</v>
      </c>
      <c r="L7" s="68">
        <v>4</v>
      </c>
      <c r="M7" s="69">
        <v>1</v>
      </c>
      <c r="N7" s="44">
        <f t="shared" si="1"/>
        <v>600</v>
      </c>
      <c r="O7" s="33"/>
    </row>
    <row r="8" spans="1:15" s="34" customFormat="1" x14ac:dyDescent="0.15">
      <c r="A8" s="138" t="s">
        <v>167</v>
      </c>
      <c r="B8" s="247" t="s">
        <v>17</v>
      </c>
      <c r="C8" s="10" t="s">
        <v>162</v>
      </c>
      <c r="D8" s="135" t="s">
        <v>4</v>
      </c>
      <c r="E8" s="45">
        <v>600</v>
      </c>
      <c r="F8" s="68">
        <v>10</v>
      </c>
      <c r="G8" s="69">
        <v>2</v>
      </c>
      <c r="H8" s="44">
        <f t="shared" si="0"/>
        <v>12000</v>
      </c>
      <c r="I8" s="33"/>
      <c r="J8" s="135" t="s">
        <v>4</v>
      </c>
      <c r="K8" s="45">
        <v>600</v>
      </c>
      <c r="L8" s="68">
        <v>10</v>
      </c>
      <c r="M8" s="69">
        <v>2</v>
      </c>
      <c r="N8" s="44">
        <f t="shared" si="1"/>
        <v>12000</v>
      </c>
      <c r="O8" s="33"/>
    </row>
    <row r="9" spans="1:15" s="2" customFormat="1" x14ac:dyDescent="0.15">
      <c r="A9" s="138" t="s">
        <v>168</v>
      </c>
      <c r="B9" s="4" t="s">
        <v>157</v>
      </c>
      <c r="C9" s="10" t="s">
        <v>156</v>
      </c>
      <c r="D9" s="3" t="s">
        <v>62</v>
      </c>
      <c r="E9" s="43">
        <v>100</v>
      </c>
      <c r="F9" s="69">
        <v>6</v>
      </c>
      <c r="G9" s="69">
        <v>5</v>
      </c>
      <c r="H9" s="44">
        <f t="shared" si="0"/>
        <v>3000</v>
      </c>
      <c r="I9" s="8"/>
      <c r="J9" s="3" t="s">
        <v>62</v>
      </c>
      <c r="K9" s="43">
        <v>100</v>
      </c>
      <c r="L9" s="69">
        <v>6</v>
      </c>
      <c r="M9" s="69">
        <v>5</v>
      </c>
      <c r="N9" s="44">
        <f t="shared" si="1"/>
        <v>3000</v>
      </c>
      <c r="O9" s="8"/>
    </row>
    <row r="10" spans="1:15" s="2" customFormat="1" x14ac:dyDescent="0.15">
      <c r="A10" s="138" t="s">
        <v>148</v>
      </c>
      <c r="B10" s="4" t="s">
        <v>158</v>
      </c>
      <c r="C10" s="10" t="s">
        <v>159</v>
      </c>
      <c r="D10" s="3" t="s">
        <v>62</v>
      </c>
      <c r="E10" s="43">
        <v>150</v>
      </c>
      <c r="F10" s="69">
        <v>10</v>
      </c>
      <c r="G10" s="69">
        <v>5</v>
      </c>
      <c r="H10" s="44">
        <f t="shared" si="0"/>
        <v>7500</v>
      </c>
      <c r="I10" s="8"/>
      <c r="J10" s="3" t="s">
        <v>62</v>
      </c>
      <c r="K10" s="43">
        <v>150</v>
      </c>
      <c r="L10" s="69">
        <v>10</v>
      </c>
      <c r="M10" s="69">
        <v>5</v>
      </c>
      <c r="N10" s="44">
        <f t="shared" si="1"/>
        <v>7500</v>
      </c>
      <c r="O10" s="8"/>
    </row>
    <row r="11" spans="1:15" s="2" customFormat="1" x14ac:dyDescent="0.15">
      <c r="A11" s="138" t="s">
        <v>152</v>
      </c>
      <c r="B11" s="248" t="s">
        <v>275</v>
      </c>
      <c r="C11" s="91" t="s">
        <v>276</v>
      </c>
      <c r="D11" s="91" t="s">
        <v>281</v>
      </c>
      <c r="E11" s="91">
        <v>200</v>
      </c>
      <c r="F11" s="69">
        <v>10</v>
      </c>
      <c r="G11" s="69">
        <v>2</v>
      </c>
      <c r="H11" s="44">
        <f t="shared" ref="H11" si="2">F11*G11*E11</f>
        <v>4000</v>
      </c>
      <c r="I11" s="8"/>
      <c r="J11" s="91" t="s">
        <v>62</v>
      </c>
      <c r="K11" s="91">
        <v>200</v>
      </c>
      <c r="L11" s="69">
        <v>10</v>
      </c>
      <c r="M11" s="69">
        <v>2</v>
      </c>
      <c r="N11" s="44">
        <f t="shared" si="1"/>
        <v>4000</v>
      </c>
      <c r="O11" s="8"/>
    </row>
    <row r="12" spans="1:15" s="2" customFormat="1" x14ac:dyDescent="0.15">
      <c r="A12" s="138" t="s">
        <v>277</v>
      </c>
      <c r="B12" s="4" t="s">
        <v>164</v>
      </c>
      <c r="C12" s="10" t="s">
        <v>165</v>
      </c>
      <c r="D12" s="3" t="s">
        <v>166</v>
      </c>
      <c r="E12" s="43">
        <v>2500</v>
      </c>
      <c r="F12" s="69">
        <v>1</v>
      </c>
      <c r="G12" s="69">
        <v>1</v>
      </c>
      <c r="H12" s="44">
        <f t="shared" si="0"/>
        <v>2500</v>
      </c>
      <c r="I12" s="8"/>
      <c r="J12" s="3" t="s">
        <v>5</v>
      </c>
      <c r="K12" s="43">
        <v>2500</v>
      </c>
      <c r="L12" s="69">
        <v>1</v>
      </c>
      <c r="M12" s="69">
        <v>1</v>
      </c>
      <c r="N12" s="44">
        <f t="shared" si="1"/>
        <v>2500</v>
      </c>
      <c r="O12" s="8"/>
    </row>
    <row r="13" spans="1:15" s="2" customFormat="1" x14ac:dyDescent="0.15">
      <c r="A13" s="271" t="s">
        <v>278</v>
      </c>
      <c r="B13" s="270" t="s">
        <v>237</v>
      </c>
      <c r="C13" s="4" t="s">
        <v>103</v>
      </c>
      <c r="D13" s="3" t="s">
        <v>104</v>
      </c>
      <c r="E13" s="43">
        <v>2000</v>
      </c>
      <c r="F13" s="69">
        <v>1</v>
      </c>
      <c r="G13" s="69">
        <v>1</v>
      </c>
      <c r="H13" s="44">
        <f t="shared" si="0"/>
        <v>2000</v>
      </c>
      <c r="I13" s="8"/>
      <c r="J13" s="3" t="s">
        <v>77</v>
      </c>
      <c r="K13" s="43">
        <v>2000</v>
      </c>
      <c r="L13" s="69">
        <v>1</v>
      </c>
      <c r="M13" s="69">
        <v>1</v>
      </c>
      <c r="N13" s="44">
        <f t="shared" si="1"/>
        <v>2000</v>
      </c>
      <c r="O13" s="8"/>
    </row>
    <row r="14" spans="1:15" s="2" customFormat="1" ht="33" x14ac:dyDescent="0.15">
      <c r="A14" s="272"/>
      <c r="B14" s="270"/>
      <c r="C14" s="63" t="s">
        <v>280</v>
      </c>
      <c r="D14" s="3" t="s">
        <v>113</v>
      </c>
      <c r="E14" s="61">
        <v>800</v>
      </c>
      <c r="F14" s="69">
        <v>10</v>
      </c>
      <c r="G14" s="69">
        <v>1</v>
      </c>
      <c r="H14" s="44">
        <f t="shared" si="0"/>
        <v>8000</v>
      </c>
      <c r="I14" s="8"/>
      <c r="J14" s="3" t="s">
        <v>77</v>
      </c>
      <c r="K14" s="61">
        <v>800</v>
      </c>
      <c r="L14" s="69">
        <v>10</v>
      </c>
      <c r="M14" s="69">
        <v>1</v>
      </c>
      <c r="N14" s="44">
        <f t="shared" si="1"/>
        <v>8000</v>
      </c>
      <c r="O14" s="8"/>
    </row>
    <row r="15" spans="1:15" s="2" customFormat="1" x14ac:dyDescent="0.15">
      <c r="A15" s="272"/>
      <c r="B15" s="270"/>
      <c r="C15" s="63" t="s">
        <v>109</v>
      </c>
      <c r="D15" s="3" t="s">
        <v>114</v>
      </c>
      <c r="E15" s="61">
        <v>300</v>
      </c>
      <c r="F15" s="69">
        <v>60</v>
      </c>
      <c r="G15" s="69">
        <v>1</v>
      </c>
      <c r="H15" s="44">
        <f t="shared" si="0"/>
        <v>18000</v>
      </c>
      <c r="I15" s="8"/>
      <c r="J15" s="3" t="s">
        <v>114</v>
      </c>
      <c r="K15" s="61">
        <v>300</v>
      </c>
      <c r="L15" s="69">
        <v>60</v>
      </c>
      <c r="M15" s="69">
        <v>1</v>
      </c>
      <c r="N15" s="44">
        <f t="shared" si="1"/>
        <v>18000</v>
      </c>
      <c r="O15" s="8"/>
    </row>
    <row r="16" spans="1:15" s="2" customFormat="1" x14ac:dyDescent="0.15">
      <c r="A16" s="272"/>
      <c r="B16" s="270"/>
      <c r="C16" s="63" t="s">
        <v>223</v>
      </c>
      <c r="D16" s="3" t="s">
        <v>115</v>
      </c>
      <c r="E16" s="61">
        <v>1000</v>
      </c>
      <c r="F16" s="69">
        <v>5</v>
      </c>
      <c r="G16" s="69">
        <v>1</v>
      </c>
      <c r="H16" s="44">
        <f t="shared" si="0"/>
        <v>5000</v>
      </c>
      <c r="I16" s="8"/>
      <c r="J16" s="3" t="s">
        <v>115</v>
      </c>
      <c r="K16" s="61">
        <v>1000</v>
      </c>
      <c r="L16" s="69">
        <v>5</v>
      </c>
      <c r="M16" s="69">
        <v>1</v>
      </c>
      <c r="N16" s="44">
        <f t="shared" si="1"/>
        <v>5000</v>
      </c>
      <c r="O16" s="8"/>
    </row>
    <row r="17" spans="1:15" s="2" customFormat="1" x14ac:dyDescent="0.15">
      <c r="A17" s="272"/>
      <c r="B17" s="270"/>
      <c r="C17" s="63" t="s">
        <v>111</v>
      </c>
      <c r="D17" s="3" t="s">
        <v>113</v>
      </c>
      <c r="E17" s="61">
        <v>1650</v>
      </c>
      <c r="F17" s="69">
        <v>1</v>
      </c>
      <c r="G17" s="69">
        <v>1</v>
      </c>
      <c r="H17" s="44">
        <f t="shared" si="0"/>
        <v>1650</v>
      </c>
      <c r="I17" s="8"/>
      <c r="J17" s="3" t="s">
        <v>77</v>
      </c>
      <c r="K17" s="61">
        <v>1650</v>
      </c>
      <c r="L17" s="69">
        <v>1</v>
      </c>
      <c r="M17" s="69">
        <v>1</v>
      </c>
      <c r="N17" s="44">
        <f t="shared" si="1"/>
        <v>1650</v>
      </c>
      <c r="O17" s="8"/>
    </row>
    <row r="18" spans="1:15" s="2" customFormat="1" x14ac:dyDescent="0.15">
      <c r="A18" s="273"/>
      <c r="B18" s="270"/>
      <c r="C18" s="63" t="s">
        <v>112</v>
      </c>
      <c r="D18" s="3" t="s">
        <v>116</v>
      </c>
      <c r="E18" s="61">
        <v>1500</v>
      </c>
      <c r="F18" s="69">
        <v>1</v>
      </c>
      <c r="G18" s="69">
        <v>1</v>
      </c>
      <c r="H18" s="44">
        <f t="shared" si="0"/>
        <v>1500</v>
      </c>
      <c r="I18" s="8"/>
      <c r="J18" s="3" t="s">
        <v>116</v>
      </c>
      <c r="K18" s="61">
        <v>1500</v>
      </c>
      <c r="L18" s="69">
        <v>1</v>
      </c>
      <c r="M18" s="69">
        <v>1</v>
      </c>
      <c r="N18" s="44">
        <f t="shared" si="1"/>
        <v>1500</v>
      </c>
      <c r="O18" s="8"/>
    </row>
    <row r="19" spans="1:15" s="2" customFormat="1" x14ac:dyDescent="0.15">
      <c r="A19" s="140" t="s">
        <v>279</v>
      </c>
      <c r="B19" s="75" t="s">
        <v>146</v>
      </c>
      <c r="C19" s="63"/>
      <c r="D19" s="3" t="s">
        <v>147</v>
      </c>
      <c r="E19" s="61">
        <v>5000</v>
      </c>
      <c r="F19" s="69">
        <v>1</v>
      </c>
      <c r="G19" s="69">
        <v>1</v>
      </c>
      <c r="H19" s="44">
        <f t="shared" si="0"/>
        <v>5000</v>
      </c>
      <c r="I19" s="8"/>
      <c r="J19" s="3" t="s">
        <v>147</v>
      </c>
      <c r="K19" s="61">
        <v>5000</v>
      </c>
      <c r="L19" s="69">
        <v>1</v>
      </c>
      <c r="M19" s="69">
        <v>1</v>
      </c>
      <c r="N19" s="44">
        <f t="shared" si="1"/>
        <v>5000</v>
      </c>
      <c r="O19" s="8"/>
    </row>
    <row r="20" spans="1:15" s="34" customFormat="1" x14ac:dyDescent="0.15">
      <c r="A20" s="140" t="s">
        <v>169</v>
      </c>
      <c r="B20" s="4" t="s">
        <v>127</v>
      </c>
      <c r="C20" s="35" t="s">
        <v>144</v>
      </c>
      <c r="D20" s="64" t="s">
        <v>142</v>
      </c>
      <c r="E20" s="45">
        <f>19000*1.3</f>
        <v>24700</v>
      </c>
      <c r="F20" s="68">
        <v>1</v>
      </c>
      <c r="G20" s="68">
        <v>1</v>
      </c>
      <c r="H20" s="46">
        <f t="shared" si="0"/>
        <v>24700</v>
      </c>
      <c r="I20" s="33"/>
      <c r="J20" s="135" t="s">
        <v>142</v>
      </c>
      <c r="K20" s="45"/>
      <c r="L20" s="68">
        <v>1</v>
      </c>
      <c r="M20" s="68">
        <v>1</v>
      </c>
      <c r="N20" s="46">
        <v>0</v>
      </c>
      <c r="O20" s="33" t="s">
        <v>373</v>
      </c>
    </row>
    <row r="21" spans="1:15" s="34" customFormat="1" x14ac:dyDescent="0.15">
      <c r="A21" s="140" t="s">
        <v>244</v>
      </c>
      <c r="B21" s="4" t="s">
        <v>128</v>
      </c>
      <c r="C21" s="35" t="s">
        <v>144</v>
      </c>
      <c r="D21" s="64" t="s">
        <v>142</v>
      </c>
      <c r="E21" s="45">
        <f>39000*1.4</f>
        <v>54600</v>
      </c>
      <c r="F21" s="68">
        <v>1</v>
      </c>
      <c r="G21" s="68">
        <v>2</v>
      </c>
      <c r="H21" s="46">
        <f t="shared" si="0"/>
        <v>109200</v>
      </c>
      <c r="I21" s="33"/>
      <c r="J21" s="135" t="s">
        <v>142</v>
      </c>
      <c r="K21" s="45"/>
      <c r="L21" s="68">
        <v>1</v>
      </c>
      <c r="M21" s="68">
        <v>2</v>
      </c>
      <c r="N21" s="242">
        <v>0</v>
      </c>
      <c r="O21" s="33" t="s">
        <v>373</v>
      </c>
    </row>
    <row r="22" spans="1:15" s="34" customFormat="1" ht="16.149999999999999" customHeight="1" x14ac:dyDescent="0.15">
      <c r="A22" s="276" t="s">
        <v>361</v>
      </c>
      <c r="B22" s="259" t="s">
        <v>362</v>
      </c>
      <c r="C22" s="242"/>
      <c r="D22" s="135"/>
      <c r="E22" s="45"/>
      <c r="F22" s="68"/>
      <c r="G22" s="68"/>
      <c r="H22" s="46"/>
      <c r="I22" s="33"/>
      <c r="J22" s="135"/>
      <c r="K22" s="45" t="s">
        <v>357</v>
      </c>
      <c r="L22" s="68"/>
      <c r="M22" s="68"/>
      <c r="N22" s="242">
        <f>5422*1.1*1.06</f>
        <v>6322.0520000000015</v>
      </c>
      <c r="O22" s="278" t="s">
        <v>383</v>
      </c>
    </row>
    <row r="23" spans="1:15" s="34" customFormat="1" x14ac:dyDescent="0.15">
      <c r="A23" s="277"/>
      <c r="B23" s="260"/>
      <c r="C23" s="35"/>
      <c r="D23" s="135"/>
      <c r="E23" s="45"/>
      <c r="F23" s="68"/>
      <c r="G23" s="68"/>
      <c r="H23" s="46"/>
      <c r="I23" s="33"/>
      <c r="J23" s="135"/>
      <c r="K23" s="45" t="s">
        <v>358</v>
      </c>
      <c r="L23" s="68"/>
      <c r="M23" s="68"/>
      <c r="N23" s="242">
        <f>5021.92*1.1*1.06</f>
        <v>5855.55872</v>
      </c>
      <c r="O23" s="279"/>
    </row>
    <row r="24" spans="1:15" s="34" customFormat="1" x14ac:dyDescent="0.15">
      <c r="A24" s="277"/>
      <c r="B24" s="260"/>
      <c r="C24" s="35"/>
      <c r="D24" s="135"/>
      <c r="E24" s="45"/>
      <c r="F24" s="68"/>
      <c r="G24" s="68"/>
      <c r="H24" s="46"/>
      <c r="I24" s="33"/>
      <c r="J24" s="135"/>
      <c r="K24" s="45" t="s">
        <v>359</v>
      </c>
      <c r="L24" s="68"/>
      <c r="M24" s="68"/>
      <c r="N24" s="242">
        <f>2800*1.1*1.06</f>
        <v>3264.8000000000006</v>
      </c>
      <c r="O24" s="279"/>
    </row>
    <row r="25" spans="1:15" s="34" customFormat="1" ht="12" customHeight="1" x14ac:dyDescent="0.15">
      <c r="A25" s="277"/>
      <c r="B25" s="260"/>
      <c r="C25" s="35"/>
      <c r="D25" s="135"/>
      <c r="E25" s="45"/>
      <c r="F25" s="68"/>
      <c r="G25" s="68"/>
      <c r="H25" s="46"/>
      <c r="I25" s="33"/>
      <c r="J25" s="135"/>
      <c r="K25" s="45" t="s">
        <v>360</v>
      </c>
      <c r="L25" s="68"/>
      <c r="M25" s="68"/>
      <c r="N25" s="242">
        <f>2800*1.1*1.06</f>
        <v>3264.8000000000006</v>
      </c>
      <c r="O25" s="280"/>
    </row>
    <row r="26" spans="1:15" s="34" customFormat="1" x14ac:dyDescent="0.15">
      <c r="A26" s="140" t="s">
        <v>364</v>
      </c>
      <c r="B26" s="4" t="s">
        <v>365</v>
      </c>
      <c r="C26" s="35"/>
      <c r="D26" s="135"/>
      <c r="E26" s="45"/>
      <c r="F26" s="68"/>
      <c r="G26" s="68"/>
      <c r="H26" s="46"/>
      <c r="I26" s="33"/>
      <c r="J26" s="3" t="s">
        <v>5</v>
      </c>
      <c r="K26" s="43">
        <v>5</v>
      </c>
      <c r="L26" s="69">
        <v>17</v>
      </c>
      <c r="M26" s="69">
        <v>1</v>
      </c>
      <c r="N26" s="44">
        <f>L26*M26*K26</f>
        <v>85</v>
      </c>
      <c r="O26" s="33" t="s">
        <v>372</v>
      </c>
    </row>
    <row r="27" spans="1:15" s="2" customFormat="1" ht="18" x14ac:dyDescent="0.35">
      <c r="A27" s="138"/>
      <c r="B27" s="4"/>
      <c r="C27" s="10"/>
      <c r="D27" s="3"/>
      <c r="E27" s="85" t="s">
        <v>224</v>
      </c>
      <c r="F27" s="69"/>
      <c r="G27" s="69"/>
      <c r="H27" s="48">
        <f>SUM(H4:H21)</f>
        <v>209925</v>
      </c>
      <c r="I27" s="3"/>
      <c r="J27" s="3"/>
      <c r="K27" s="85" t="s">
        <v>224</v>
      </c>
      <c r="L27" s="69"/>
      <c r="M27" s="69"/>
      <c r="N27" s="48">
        <f>SUM(N4:N25)</f>
        <v>94277.210720000003</v>
      </c>
      <c r="O27" s="3"/>
    </row>
    <row r="28" spans="1:15" s="2" customFormat="1" ht="18" customHeight="1" x14ac:dyDescent="0.15">
      <c r="A28" s="137">
        <v>2</v>
      </c>
      <c r="B28" s="274" t="s">
        <v>243</v>
      </c>
      <c r="C28" s="275"/>
      <c r="D28" s="101"/>
      <c r="E28" s="101"/>
      <c r="F28" s="101"/>
      <c r="G28" s="101"/>
      <c r="H28" s="101"/>
      <c r="I28" s="101"/>
      <c r="J28" s="101"/>
      <c r="K28" s="101"/>
      <c r="L28" s="101"/>
      <c r="M28" s="101"/>
      <c r="N28" s="101"/>
      <c r="O28" s="101"/>
    </row>
    <row r="29" spans="1:15" s="2" customFormat="1" x14ac:dyDescent="0.15">
      <c r="A29" s="138" t="s">
        <v>14</v>
      </c>
      <c r="B29" s="27" t="s">
        <v>16</v>
      </c>
      <c r="C29" s="10" t="s">
        <v>18</v>
      </c>
      <c r="D29" s="3" t="s">
        <v>77</v>
      </c>
      <c r="E29" s="43">
        <v>2000</v>
      </c>
      <c r="F29" s="69">
        <v>1</v>
      </c>
      <c r="G29" s="69">
        <v>1</v>
      </c>
      <c r="H29" s="44">
        <f t="shared" ref="H29:H48" si="3">F29*G29*E29</f>
        <v>2000</v>
      </c>
      <c r="I29" s="8"/>
      <c r="J29" s="3" t="s">
        <v>77</v>
      </c>
      <c r="K29" s="43">
        <v>2000</v>
      </c>
      <c r="L29" s="69">
        <v>1</v>
      </c>
      <c r="M29" s="69">
        <v>1</v>
      </c>
      <c r="N29" s="44">
        <f t="shared" ref="N29:N30" si="4">L29*M29*K29</f>
        <v>2000</v>
      </c>
      <c r="O29" s="8"/>
    </row>
    <row r="30" spans="1:15" s="2" customFormat="1" x14ac:dyDescent="0.15">
      <c r="A30" s="138" t="s">
        <v>15</v>
      </c>
      <c r="B30" s="4" t="s">
        <v>76</v>
      </c>
      <c r="C30" s="10" t="s">
        <v>78</v>
      </c>
      <c r="D30" s="3" t="s">
        <v>77</v>
      </c>
      <c r="E30" s="43">
        <v>2000</v>
      </c>
      <c r="F30" s="69">
        <v>1</v>
      </c>
      <c r="G30" s="69">
        <v>1</v>
      </c>
      <c r="H30" s="44">
        <f t="shared" si="3"/>
        <v>2000</v>
      </c>
      <c r="I30" s="8"/>
      <c r="J30" s="3" t="s">
        <v>77</v>
      </c>
      <c r="K30" s="43">
        <v>2000</v>
      </c>
      <c r="L30" s="69">
        <v>1</v>
      </c>
      <c r="M30" s="69">
        <v>1</v>
      </c>
      <c r="N30" s="44">
        <f t="shared" si="4"/>
        <v>2000</v>
      </c>
      <c r="O30" s="8"/>
    </row>
    <row r="31" spans="1:15" s="2" customFormat="1" ht="61.9" customHeight="1" x14ac:dyDescent="0.15">
      <c r="A31" s="138" t="s">
        <v>70</v>
      </c>
      <c r="B31" s="4" t="s">
        <v>36</v>
      </c>
      <c r="C31" s="26" t="s">
        <v>93</v>
      </c>
      <c r="D31" s="3" t="s">
        <v>7</v>
      </c>
      <c r="E31" s="43">
        <v>300</v>
      </c>
      <c r="F31" s="69">
        <v>32</v>
      </c>
      <c r="G31" s="69">
        <v>1</v>
      </c>
      <c r="H31" s="44">
        <f>F31*G31*E31</f>
        <v>9600</v>
      </c>
      <c r="I31" s="8" t="s">
        <v>273</v>
      </c>
      <c r="J31" s="3" t="s">
        <v>7</v>
      </c>
      <c r="K31" s="43">
        <v>300</v>
      </c>
      <c r="L31" s="69">
        <v>36</v>
      </c>
      <c r="M31" s="69">
        <v>1</v>
      </c>
      <c r="N31" s="44">
        <f>L31*M31*K31</f>
        <v>10800</v>
      </c>
      <c r="O31" s="8" t="s">
        <v>273</v>
      </c>
    </row>
    <row r="32" spans="1:15" s="41" customFormat="1" ht="26.25" x14ac:dyDescent="0.3">
      <c r="A32" s="138" t="s">
        <v>71</v>
      </c>
      <c r="B32" s="4" t="s">
        <v>81</v>
      </c>
      <c r="C32" s="196" t="s">
        <v>298</v>
      </c>
      <c r="D32" s="3" t="s">
        <v>79</v>
      </c>
      <c r="E32" s="43">
        <v>1400</v>
      </c>
      <c r="F32" s="69">
        <v>2</v>
      </c>
      <c r="G32" s="69">
        <v>1</v>
      </c>
      <c r="H32" s="44">
        <f t="shared" si="3"/>
        <v>2800</v>
      </c>
      <c r="I32" s="8"/>
      <c r="J32" s="3" t="s">
        <v>5</v>
      </c>
      <c r="K32" s="43">
        <v>1400</v>
      </c>
      <c r="L32" s="69">
        <v>2</v>
      </c>
      <c r="M32" s="69">
        <v>1</v>
      </c>
      <c r="N32" s="44">
        <f t="shared" ref="N32:N48" si="5">L32*M32*K32</f>
        <v>2800</v>
      </c>
      <c r="O32" s="8"/>
    </row>
    <row r="33" spans="1:16" s="107" customFormat="1" x14ac:dyDescent="0.3">
      <c r="A33" s="138" t="s">
        <v>258</v>
      </c>
      <c r="B33" s="4" t="s">
        <v>82</v>
      </c>
      <c r="C33" s="245" t="s">
        <v>69</v>
      </c>
      <c r="D33" s="3" t="s">
        <v>80</v>
      </c>
      <c r="E33" s="43">
        <v>2000</v>
      </c>
      <c r="F33" s="69">
        <v>2</v>
      </c>
      <c r="G33" s="69">
        <v>1</v>
      </c>
      <c r="H33" s="44">
        <f t="shared" si="3"/>
        <v>4000</v>
      </c>
      <c r="I33" s="8"/>
      <c r="J33" s="3" t="s">
        <v>80</v>
      </c>
      <c r="K33" s="43">
        <v>2000</v>
      </c>
      <c r="L33" s="69"/>
      <c r="M33" s="69">
        <v>1</v>
      </c>
      <c r="N33" s="44">
        <f t="shared" si="5"/>
        <v>0</v>
      </c>
      <c r="O33" s="8" t="s">
        <v>314</v>
      </c>
    </row>
    <row r="34" spans="1:16" s="38" customFormat="1" ht="17.25" x14ac:dyDescent="0.15">
      <c r="A34" s="138" t="s">
        <v>259</v>
      </c>
      <c r="B34" s="8" t="s">
        <v>177</v>
      </c>
      <c r="C34" s="11" t="s">
        <v>178</v>
      </c>
      <c r="D34" s="240" t="s">
        <v>161</v>
      </c>
      <c r="E34" s="241">
        <v>40</v>
      </c>
      <c r="F34" s="89">
        <v>30</v>
      </c>
      <c r="G34" s="89">
        <v>1</v>
      </c>
      <c r="H34" s="44">
        <f t="shared" si="3"/>
        <v>1200</v>
      </c>
      <c r="I34" s="8"/>
      <c r="J34" s="240" t="s">
        <v>161</v>
      </c>
      <c r="K34" s="241">
        <v>40</v>
      </c>
      <c r="L34" s="89">
        <v>30</v>
      </c>
      <c r="M34" s="89">
        <v>1</v>
      </c>
      <c r="N34" s="44">
        <f t="shared" si="5"/>
        <v>1200</v>
      </c>
      <c r="O34" s="33"/>
      <c r="P34" s="38" t="s">
        <v>367</v>
      </c>
    </row>
    <row r="35" spans="1:16" s="38" customFormat="1" ht="17.25" x14ac:dyDescent="0.15">
      <c r="A35" s="138" t="s">
        <v>118</v>
      </c>
      <c r="B35" s="8" t="s">
        <v>268</v>
      </c>
      <c r="C35" s="11" t="s">
        <v>269</v>
      </c>
      <c r="D35" s="240" t="s">
        <v>270</v>
      </c>
      <c r="E35" s="241">
        <v>150</v>
      </c>
      <c r="F35" s="89">
        <v>2</v>
      </c>
      <c r="G35" s="89">
        <v>1</v>
      </c>
      <c r="H35" s="44">
        <f t="shared" si="3"/>
        <v>300</v>
      </c>
      <c r="I35" s="8"/>
      <c r="J35" s="240" t="s">
        <v>5</v>
      </c>
      <c r="K35" s="241">
        <v>150</v>
      </c>
      <c r="L35" s="89">
        <v>1</v>
      </c>
      <c r="M35" s="89">
        <v>1</v>
      </c>
      <c r="N35" s="44">
        <f t="shared" si="5"/>
        <v>150</v>
      </c>
      <c r="O35" s="33" t="s">
        <v>374</v>
      </c>
    </row>
    <row r="36" spans="1:16" s="34" customFormat="1" x14ac:dyDescent="0.15">
      <c r="A36" s="138" t="s">
        <v>119</v>
      </c>
      <c r="B36" s="4" t="s">
        <v>11</v>
      </c>
      <c r="C36" s="239"/>
      <c r="D36" s="3" t="s">
        <v>5</v>
      </c>
      <c r="E36" s="43">
        <v>5</v>
      </c>
      <c r="F36" s="69">
        <v>1</v>
      </c>
      <c r="G36" s="69">
        <v>1</v>
      </c>
      <c r="H36" s="44">
        <f t="shared" si="3"/>
        <v>5</v>
      </c>
      <c r="I36" s="3"/>
      <c r="J36" s="3" t="s">
        <v>5</v>
      </c>
      <c r="K36" s="43">
        <v>5</v>
      </c>
      <c r="L36" s="69">
        <v>1</v>
      </c>
      <c r="M36" s="69">
        <v>1</v>
      </c>
      <c r="N36" s="44">
        <f t="shared" si="5"/>
        <v>5</v>
      </c>
      <c r="O36" s="135"/>
    </row>
    <row r="37" spans="1:16" s="34" customFormat="1" x14ac:dyDescent="0.15">
      <c r="A37" s="138" t="s">
        <v>120</v>
      </c>
      <c r="B37" s="4" t="s">
        <v>191</v>
      </c>
      <c r="C37" s="239"/>
      <c r="D37" s="3" t="s">
        <v>12</v>
      </c>
      <c r="E37" s="43">
        <v>5</v>
      </c>
      <c r="F37" s="69">
        <v>20</v>
      </c>
      <c r="G37" s="69">
        <v>1</v>
      </c>
      <c r="H37" s="44">
        <f t="shared" si="3"/>
        <v>100</v>
      </c>
      <c r="I37" s="3"/>
      <c r="J37" s="3" t="s">
        <v>5</v>
      </c>
      <c r="K37" s="43">
        <v>5</v>
      </c>
      <c r="L37" s="69">
        <v>20</v>
      </c>
      <c r="M37" s="69">
        <v>1</v>
      </c>
      <c r="N37" s="44">
        <f t="shared" si="5"/>
        <v>100</v>
      </c>
      <c r="O37" s="135"/>
      <c r="P37" s="34" t="s">
        <v>366</v>
      </c>
    </row>
    <row r="38" spans="1:16" s="34" customFormat="1" x14ac:dyDescent="0.15">
      <c r="A38" s="138" t="s">
        <v>121</v>
      </c>
      <c r="B38" s="4" t="s">
        <v>135</v>
      </c>
      <c r="C38" s="239" t="s">
        <v>138</v>
      </c>
      <c r="D38" s="3" t="s">
        <v>137</v>
      </c>
      <c r="E38" s="43">
        <v>30</v>
      </c>
      <c r="F38" s="69">
        <v>1</v>
      </c>
      <c r="G38" s="69">
        <v>1</v>
      </c>
      <c r="H38" s="44">
        <f t="shared" si="3"/>
        <v>30</v>
      </c>
      <c r="I38" s="3"/>
      <c r="J38" s="3" t="s">
        <v>5</v>
      </c>
      <c r="K38" s="43">
        <v>30</v>
      </c>
      <c r="L38" s="69">
        <v>1</v>
      </c>
      <c r="M38" s="69">
        <v>1</v>
      </c>
      <c r="N38" s="44">
        <f t="shared" si="5"/>
        <v>30</v>
      </c>
      <c r="O38" s="135"/>
    </row>
    <row r="39" spans="1:16" s="34" customFormat="1" x14ac:dyDescent="0.15">
      <c r="A39" s="138" t="s">
        <v>122</v>
      </c>
      <c r="B39" s="4" t="s">
        <v>153</v>
      </c>
      <c r="C39" s="239" t="s">
        <v>176</v>
      </c>
      <c r="D39" s="3" t="s">
        <v>175</v>
      </c>
      <c r="E39" s="43">
        <v>80</v>
      </c>
      <c r="F39" s="69">
        <v>1</v>
      </c>
      <c r="G39" s="69">
        <v>1</v>
      </c>
      <c r="H39" s="44">
        <f t="shared" si="3"/>
        <v>80</v>
      </c>
      <c r="I39" s="3"/>
      <c r="J39" s="3" t="s">
        <v>5</v>
      </c>
      <c r="K39" s="43">
        <v>80</v>
      </c>
      <c r="L39" s="69">
        <v>1</v>
      </c>
      <c r="M39" s="69">
        <v>1</v>
      </c>
      <c r="N39" s="44">
        <f t="shared" si="5"/>
        <v>80</v>
      </c>
      <c r="O39" s="135"/>
    </row>
    <row r="40" spans="1:16" s="34" customFormat="1" x14ac:dyDescent="0.15">
      <c r="A40" s="138" t="s">
        <v>123</v>
      </c>
      <c r="B40" s="4" t="s">
        <v>245</v>
      </c>
      <c r="C40" s="35" t="s">
        <v>246</v>
      </c>
      <c r="D40" s="135" t="s">
        <v>247</v>
      </c>
      <c r="E40" s="45">
        <v>150</v>
      </c>
      <c r="F40" s="69">
        <v>24</v>
      </c>
      <c r="G40" s="69">
        <v>1</v>
      </c>
      <c r="H40" s="44">
        <f>F40*G40*E40</f>
        <v>3600</v>
      </c>
      <c r="I40" s="3"/>
      <c r="J40" s="3" t="s">
        <v>247</v>
      </c>
      <c r="K40" s="43">
        <v>150</v>
      </c>
      <c r="L40" s="69"/>
      <c r="M40" s="69"/>
      <c r="N40" s="44">
        <f t="shared" ref="N40:N45" si="6">L40*M40*K40</f>
        <v>0</v>
      </c>
      <c r="O40" s="135" t="s">
        <v>375</v>
      </c>
    </row>
    <row r="41" spans="1:16" s="34" customFormat="1" x14ac:dyDescent="0.15">
      <c r="A41" s="138" t="s">
        <v>124</v>
      </c>
      <c r="B41" s="4" t="s">
        <v>154</v>
      </c>
      <c r="C41" s="35" t="s">
        <v>173</v>
      </c>
      <c r="D41" s="135" t="s">
        <v>174</v>
      </c>
      <c r="E41" s="45">
        <v>50</v>
      </c>
      <c r="F41" s="69">
        <v>24</v>
      </c>
      <c r="G41" s="69">
        <v>1</v>
      </c>
      <c r="H41" s="44">
        <f>F41*G41*E41</f>
        <v>1200</v>
      </c>
      <c r="I41" s="3"/>
      <c r="J41" s="3" t="s">
        <v>174</v>
      </c>
      <c r="K41" s="43">
        <v>50</v>
      </c>
      <c r="L41" s="69"/>
      <c r="M41" s="69"/>
      <c r="N41" s="44">
        <f t="shared" si="6"/>
        <v>0</v>
      </c>
      <c r="O41" s="135" t="s">
        <v>376</v>
      </c>
    </row>
    <row r="42" spans="1:16" s="34" customFormat="1" x14ac:dyDescent="0.15">
      <c r="A42" s="138" t="s">
        <v>125</v>
      </c>
      <c r="B42" s="4" t="s">
        <v>248</v>
      </c>
      <c r="C42" s="35" t="s">
        <v>249</v>
      </c>
      <c r="D42" s="135" t="s">
        <v>174</v>
      </c>
      <c r="E42" s="45">
        <v>150</v>
      </c>
      <c r="F42" s="69">
        <v>24</v>
      </c>
      <c r="G42" s="69">
        <v>1</v>
      </c>
      <c r="H42" s="44">
        <f>F42*G42*E42</f>
        <v>3600</v>
      </c>
      <c r="I42" s="3"/>
      <c r="J42" s="3" t="s">
        <v>174</v>
      </c>
      <c r="K42" s="43">
        <v>150</v>
      </c>
      <c r="L42" s="69"/>
      <c r="M42" s="69"/>
      <c r="N42" s="44">
        <f t="shared" si="6"/>
        <v>0</v>
      </c>
      <c r="O42" s="135" t="s">
        <v>376</v>
      </c>
    </row>
    <row r="43" spans="1:16" s="34" customFormat="1" x14ac:dyDescent="0.15">
      <c r="A43" s="138" t="s">
        <v>136</v>
      </c>
      <c r="B43" s="4" t="s">
        <v>188</v>
      </c>
      <c r="C43" s="35" t="s">
        <v>189</v>
      </c>
      <c r="D43" s="135" t="s">
        <v>116</v>
      </c>
      <c r="E43" s="45">
        <v>8000</v>
      </c>
      <c r="F43" s="69">
        <v>1</v>
      </c>
      <c r="G43" s="69">
        <v>1</v>
      </c>
      <c r="H43" s="44">
        <f>F43*G43*E43</f>
        <v>8000</v>
      </c>
      <c r="I43" s="3"/>
      <c r="J43" s="3" t="s">
        <v>116</v>
      </c>
      <c r="K43" s="43">
        <v>8000</v>
      </c>
      <c r="L43" s="69"/>
      <c r="M43" s="69"/>
      <c r="N43" s="44">
        <f t="shared" si="6"/>
        <v>0</v>
      </c>
      <c r="O43" s="135" t="s">
        <v>376</v>
      </c>
    </row>
    <row r="44" spans="1:16" s="34" customFormat="1" x14ac:dyDescent="0.15">
      <c r="A44" s="138" t="s">
        <v>179</v>
      </c>
      <c r="B44" s="4" t="s">
        <v>252</v>
      </c>
      <c r="C44" s="35" t="s">
        <v>253</v>
      </c>
      <c r="D44" s="135" t="s">
        <v>116</v>
      </c>
      <c r="E44" s="45">
        <v>300</v>
      </c>
      <c r="F44" s="69">
        <v>1</v>
      </c>
      <c r="G44" s="69">
        <v>1</v>
      </c>
      <c r="H44" s="44">
        <f>F44*G44*E44</f>
        <v>300</v>
      </c>
      <c r="I44" s="3"/>
      <c r="J44" s="3" t="s">
        <v>116</v>
      </c>
      <c r="K44" s="43">
        <v>300</v>
      </c>
      <c r="L44" s="69"/>
      <c r="M44" s="69"/>
      <c r="N44" s="44">
        <f t="shared" si="6"/>
        <v>0</v>
      </c>
      <c r="O44" s="135" t="s">
        <v>376</v>
      </c>
    </row>
    <row r="45" spans="1:16" s="34" customFormat="1" ht="33" x14ac:dyDescent="0.15">
      <c r="A45" s="138" t="s">
        <v>180</v>
      </c>
      <c r="B45" s="4" t="s">
        <v>87</v>
      </c>
      <c r="C45" s="35" t="s">
        <v>88</v>
      </c>
      <c r="D45" s="135" t="s">
        <v>137</v>
      </c>
      <c r="E45" s="45">
        <v>140</v>
      </c>
      <c r="F45" s="69">
        <v>10</v>
      </c>
      <c r="G45" s="69">
        <v>1</v>
      </c>
      <c r="H45" s="44">
        <f t="shared" si="3"/>
        <v>1400</v>
      </c>
      <c r="I45" s="3"/>
      <c r="J45" s="3" t="s">
        <v>5</v>
      </c>
      <c r="K45" s="43">
        <v>140</v>
      </c>
      <c r="L45" s="69"/>
      <c r="M45" s="69"/>
      <c r="N45" s="44">
        <f t="shared" si="6"/>
        <v>0</v>
      </c>
      <c r="O45" s="135" t="s">
        <v>376</v>
      </c>
    </row>
    <row r="46" spans="1:16" s="34" customFormat="1" x14ac:dyDescent="0.15">
      <c r="A46" s="138" t="s">
        <v>377</v>
      </c>
      <c r="B46" s="4" t="s">
        <v>255</v>
      </c>
      <c r="C46" s="35" t="s">
        <v>256</v>
      </c>
      <c r="D46" s="135" t="s">
        <v>257</v>
      </c>
      <c r="E46" s="45">
        <v>80</v>
      </c>
      <c r="F46" s="69">
        <v>10</v>
      </c>
      <c r="G46" s="69">
        <v>1</v>
      </c>
      <c r="H46" s="44">
        <f t="shared" si="3"/>
        <v>800</v>
      </c>
      <c r="I46" s="3"/>
      <c r="J46" s="3" t="s">
        <v>5</v>
      </c>
      <c r="K46" s="43">
        <v>80</v>
      </c>
      <c r="L46" s="69"/>
      <c r="M46" s="69"/>
      <c r="N46" s="44">
        <f>L46*M46*K46</f>
        <v>0</v>
      </c>
      <c r="O46" s="135" t="s">
        <v>376</v>
      </c>
    </row>
    <row r="47" spans="1:16" s="34" customFormat="1" x14ac:dyDescent="0.15">
      <c r="A47" s="138" t="s">
        <v>250</v>
      </c>
      <c r="B47" s="4" t="s">
        <v>89</v>
      </c>
      <c r="C47" s="35" t="s">
        <v>90</v>
      </c>
      <c r="D47" s="40" t="s">
        <v>91</v>
      </c>
      <c r="E47" s="45">
        <v>300</v>
      </c>
      <c r="F47" s="68">
        <v>1</v>
      </c>
      <c r="G47" s="68">
        <v>1</v>
      </c>
      <c r="H47" s="46">
        <f t="shared" si="3"/>
        <v>300</v>
      </c>
      <c r="I47" s="33"/>
      <c r="J47" s="135" t="s">
        <v>91</v>
      </c>
      <c r="K47" s="45">
        <v>300</v>
      </c>
      <c r="L47" s="68">
        <v>1</v>
      </c>
      <c r="M47" s="68">
        <v>1</v>
      </c>
      <c r="N47" s="46">
        <f t="shared" si="5"/>
        <v>300</v>
      </c>
      <c r="O47" s="33"/>
    </row>
    <row r="48" spans="1:16" s="2" customFormat="1" ht="28.9" customHeight="1" x14ac:dyDescent="0.15">
      <c r="A48" s="138" t="s">
        <v>251</v>
      </c>
      <c r="B48" s="4" t="s">
        <v>37</v>
      </c>
      <c r="C48" s="26"/>
      <c r="D48" s="3" t="s">
        <v>19</v>
      </c>
      <c r="E48" s="43">
        <v>1000</v>
      </c>
      <c r="F48" s="69">
        <v>6</v>
      </c>
      <c r="G48" s="69">
        <v>1</v>
      </c>
      <c r="H48" s="44">
        <f t="shared" si="3"/>
        <v>6000</v>
      </c>
      <c r="I48" s="8" t="s">
        <v>86</v>
      </c>
      <c r="J48" s="3" t="s">
        <v>19</v>
      </c>
      <c r="K48" s="43">
        <v>1000</v>
      </c>
      <c r="L48" s="69">
        <v>6</v>
      </c>
      <c r="M48" s="69">
        <v>1</v>
      </c>
      <c r="N48" s="44">
        <f t="shared" si="5"/>
        <v>6000</v>
      </c>
      <c r="O48" s="8" t="s">
        <v>86</v>
      </c>
    </row>
    <row r="49" spans="1:15" s="2" customFormat="1" ht="18" x14ac:dyDescent="0.35">
      <c r="A49" s="138"/>
      <c r="B49" s="4"/>
      <c r="C49" s="10"/>
      <c r="D49" s="3"/>
      <c r="E49" s="85" t="s">
        <v>224</v>
      </c>
      <c r="F49" s="69"/>
      <c r="G49" s="69"/>
      <c r="H49" s="48">
        <f>SUM(H29:H48)</f>
        <v>47315</v>
      </c>
      <c r="I49" s="8"/>
      <c r="J49" s="3"/>
      <c r="K49" s="85" t="s">
        <v>224</v>
      </c>
      <c r="L49" s="69"/>
      <c r="M49" s="69"/>
      <c r="N49" s="48">
        <f>SUM(N29:N48)</f>
        <v>25465</v>
      </c>
      <c r="O49" s="8"/>
    </row>
    <row r="50" spans="1:15" s="2" customFormat="1" ht="18" x14ac:dyDescent="0.35">
      <c r="A50" s="142"/>
      <c r="B50" s="15"/>
      <c r="C50" s="15"/>
      <c r="D50" s="15"/>
      <c r="E50" s="49" t="s">
        <v>297</v>
      </c>
      <c r="F50" s="72"/>
      <c r="G50" s="72"/>
      <c r="H50" s="48">
        <f>H49*10</f>
        <v>473150</v>
      </c>
      <c r="I50" s="6"/>
      <c r="J50" s="15"/>
      <c r="K50" s="49" t="s">
        <v>351</v>
      </c>
      <c r="L50" s="72"/>
      <c r="M50" s="72"/>
      <c r="N50" s="48">
        <f>N49*17</f>
        <v>432905</v>
      </c>
      <c r="O50" s="198"/>
    </row>
    <row r="51" spans="1:15" s="2" customFormat="1" ht="18.75" x14ac:dyDescent="0.15">
      <c r="A51" s="137">
        <v>3</v>
      </c>
      <c r="B51" s="58" t="s">
        <v>102</v>
      </c>
      <c r="C51" s="14"/>
      <c r="D51" s="14"/>
      <c r="E51" s="50"/>
      <c r="F51" s="71"/>
      <c r="G51" s="71"/>
      <c r="H51" s="50"/>
      <c r="I51" s="14"/>
      <c r="J51" s="90"/>
      <c r="K51" s="50"/>
      <c r="L51" s="71"/>
      <c r="M51" s="71"/>
      <c r="N51" s="50"/>
      <c r="O51" s="90"/>
    </row>
    <row r="52" spans="1:15" s="34" customFormat="1" ht="17.25" x14ac:dyDescent="0.15">
      <c r="A52" s="140" t="s">
        <v>117</v>
      </c>
      <c r="B52" s="4" t="s">
        <v>9</v>
      </c>
      <c r="C52" s="35"/>
      <c r="D52" s="39" t="s">
        <v>4</v>
      </c>
      <c r="E52" s="45">
        <v>35</v>
      </c>
      <c r="F52" s="68">
        <v>2</v>
      </c>
      <c r="G52" s="68">
        <v>1</v>
      </c>
      <c r="H52" s="46">
        <f t="shared" ref="H52:H81" si="7">F52*G52*E52</f>
        <v>70</v>
      </c>
      <c r="I52" s="32"/>
      <c r="J52" s="39" t="s">
        <v>4</v>
      </c>
      <c r="K52" s="45">
        <v>35</v>
      </c>
      <c r="L52" s="68">
        <v>2</v>
      </c>
      <c r="M52" s="68">
        <v>1</v>
      </c>
      <c r="N52" s="46">
        <f t="shared" ref="N52:N81" si="8">L52*M52*K52</f>
        <v>70</v>
      </c>
      <c r="O52" s="135"/>
    </row>
    <row r="53" spans="1:15" s="38" customFormat="1" ht="28.9" customHeight="1" x14ac:dyDescent="0.15">
      <c r="A53" s="140" t="s">
        <v>72</v>
      </c>
      <c r="B53" s="8" t="s">
        <v>24</v>
      </c>
      <c r="C53" s="36" t="s">
        <v>101</v>
      </c>
      <c r="D53" s="37" t="s">
        <v>4</v>
      </c>
      <c r="E53" s="51">
        <v>1000</v>
      </c>
      <c r="F53" s="70">
        <v>1</v>
      </c>
      <c r="G53" s="70">
        <v>1</v>
      </c>
      <c r="H53" s="46">
        <f t="shared" si="7"/>
        <v>1000</v>
      </c>
      <c r="I53" s="33" t="s">
        <v>21</v>
      </c>
      <c r="J53" s="37" t="s">
        <v>4</v>
      </c>
      <c r="K53" s="51">
        <v>1000</v>
      </c>
      <c r="L53" s="70">
        <v>1</v>
      </c>
      <c r="M53" s="70">
        <v>1</v>
      </c>
      <c r="N53" s="46">
        <f t="shared" si="8"/>
        <v>1000</v>
      </c>
      <c r="O53" s="33" t="s">
        <v>21</v>
      </c>
    </row>
    <row r="54" spans="1:15" s="34" customFormat="1" ht="28.9" customHeight="1" x14ac:dyDescent="0.15">
      <c r="A54" s="140" t="s">
        <v>73</v>
      </c>
      <c r="B54" s="4" t="s">
        <v>25</v>
      </c>
      <c r="C54" s="35" t="s">
        <v>26</v>
      </c>
      <c r="D54" s="39" t="s">
        <v>3</v>
      </c>
      <c r="E54" s="45">
        <v>550</v>
      </c>
      <c r="F54" s="68">
        <v>4</v>
      </c>
      <c r="G54" s="68">
        <v>1</v>
      </c>
      <c r="H54" s="46">
        <f t="shared" si="7"/>
        <v>2200</v>
      </c>
      <c r="I54" s="33" t="s">
        <v>21</v>
      </c>
      <c r="J54" s="39" t="s">
        <v>3</v>
      </c>
      <c r="K54" s="45">
        <v>550</v>
      </c>
      <c r="L54" s="68">
        <v>4</v>
      </c>
      <c r="M54" s="68">
        <v>1</v>
      </c>
      <c r="N54" s="46">
        <f t="shared" si="8"/>
        <v>2200</v>
      </c>
      <c r="O54" s="33" t="s">
        <v>21</v>
      </c>
    </row>
    <row r="55" spans="1:15" s="34" customFormat="1" ht="17.25" x14ac:dyDescent="0.15">
      <c r="A55" s="138"/>
      <c r="B55" s="4" t="s">
        <v>261</v>
      </c>
      <c r="C55" s="35"/>
      <c r="D55" s="139" t="s">
        <v>262</v>
      </c>
      <c r="E55" s="45">
        <v>1500</v>
      </c>
      <c r="F55" s="68">
        <v>1</v>
      </c>
      <c r="G55" s="68">
        <v>1</v>
      </c>
      <c r="H55" s="46">
        <f t="shared" si="7"/>
        <v>1500</v>
      </c>
      <c r="I55" s="33"/>
      <c r="J55" s="139" t="s">
        <v>116</v>
      </c>
      <c r="K55" s="45">
        <v>1500</v>
      </c>
      <c r="L55" s="68">
        <v>1</v>
      </c>
      <c r="M55" s="68">
        <v>1</v>
      </c>
      <c r="N55" s="46">
        <f t="shared" si="8"/>
        <v>1500</v>
      </c>
      <c r="O55" s="33"/>
    </row>
    <row r="56" spans="1:15" s="34" customFormat="1" x14ac:dyDescent="0.15">
      <c r="A56" s="140" t="s">
        <v>74</v>
      </c>
      <c r="B56" s="4" t="s">
        <v>27</v>
      </c>
      <c r="C56" s="35" t="s">
        <v>28</v>
      </c>
      <c r="D56" s="32" t="s">
        <v>29</v>
      </c>
      <c r="E56" s="45">
        <v>3</v>
      </c>
      <c r="F56" s="68">
        <v>300</v>
      </c>
      <c r="G56" s="68">
        <v>1</v>
      </c>
      <c r="H56" s="46">
        <f t="shared" si="7"/>
        <v>900</v>
      </c>
      <c r="I56" s="33"/>
      <c r="J56" s="135" t="s">
        <v>29</v>
      </c>
      <c r="K56" s="45">
        <v>3</v>
      </c>
      <c r="L56" s="68">
        <v>300</v>
      </c>
      <c r="M56" s="68">
        <v>1</v>
      </c>
      <c r="N56" s="46">
        <f t="shared" si="8"/>
        <v>900</v>
      </c>
      <c r="O56" s="33"/>
    </row>
    <row r="57" spans="1:15" s="34" customFormat="1" x14ac:dyDescent="0.15">
      <c r="A57" s="140" t="s">
        <v>75</v>
      </c>
      <c r="B57" s="4" t="s">
        <v>129</v>
      </c>
      <c r="C57" s="35" t="s">
        <v>145</v>
      </c>
      <c r="D57" s="64" t="s">
        <v>29</v>
      </c>
      <c r="E57" s="45">
        <v>3</v>
      </c>
      <c r="F57" s="68">
        <v>100</v>
      </c>
      <c r="G57" s="68">
        <v>1</v>
      </c>
      <c r="H57" s="46">
        <f t="shared" si="7"/>
        <v>300</v>
      </c>
      <c r="I57" s="33"/>
      <c r="J57" s="135" t="s">
        <v>29</v>
      </c>
      <c r="K57" s="45">
        <v>3</v>
      </c>
      <c r="L57" s="68">
        <v>100</v>
      </c>
      <c r="M57" s="68">
        <v>1</v>
      </c>
      <c r="N57" s="46">
        <f t="shared" si="8"/>
        <v>300</v>
      </c>
      <c r="O57" s="33"/>
    </row>
    <row r="58" spans="1:15" s="34" customFormat="1" x14ac:dyDescent="0.15">
      <c r="A58" s="140" t="s">
        <v>38</v>
      </c>
      <c r="B58" s="4" t="s">
        <v>130</v>
      </c>
      <c r="C58" s="35" t="s">
        <v>131</v>
      </c>
      <c r="D58" s="64" t="s">
        <v>133</v>
      </c>
      <c r="E58" s="45">
        <v>0.5</v>
      </c>
      <c r="F58" s="68">
        <v>100</v>
      </c>
      <c r="G58" s="68">
        <v>1</v>
      </c>
      <c r="H58" s="46">
        <f t="shared" si="7"/>
        <v>50</v>
      </c>
      <c r="I58" s="33"/>
      <c r="J58" s="135" t="s">
        <v>132</v>
      </c>
      <c r="K58" s="45">
        <v>0.5</v>
      </c>
      <c r="L58" s="68">
        <v>100</v>
      </c>
      <c r="M58" s="68">
        <v>1</v>
      </c>
      <c r="N58" s="46">
        <f t="shared" si="8"/>
        <v>50</v>
      </c>
      <c r="O58" s="33"/>
    </row>
    <row r="59" spans="1:15" s="34" customFormat="1" x14ac:dyDescent="0.15">
      <c r="A59" s="140" t="s">
        <v>39</v>
      </c>
      <c r="B59" s="4" t="s">
        <v>139</v>
      </c>
      <c r="C59" s="35" t="s">
        <v>140</v>
      </c>
      <c r="D59" s="64" t="s">
        <v>132</v>
      </c>
      <c r="E59" s="45">
        <v>10</v>
      </c>
      <c r="F59" s="68">
        <v>300</v>
      </c>
      <c r="G59" s="68">
        <v>1</v>
      </c>
      <c r="H59" s="46">
        <f t="shared" si="7"/>
        <v>3000</v>
      </c>
      <c r="I59" s="33"/>
      <c r="J59" s="135" t="s">
        <v>132</v>
      </c>
      <c r="K59" s="45">
        <v>10</v>
      </c>
      <c r="L59" s="68">
        <v>300</v>
      </c>
      <c r="M59" s="68">
        <v>1</v>
      </c>
      <c r="N59" s="46">
        <f t="shared" si="8"/>
        <v>3000</v>
      </c>
      <c r="O59" s="33"/>
    </row>
    <row r="60" spans="1:15" s="34" customFormat="1" x14ac:dyDescent="0.15">
      <c r="A60" s="140" t="s">
        <v>98</v>
      </c>
      <c r="B60" s="4" t="s">
        <v>155</v>
      </c>
      <c r="C60" s="35"/>
      <c r="D60" s="65" t="s">
        <v>185</v>
      </c>
      <c r="E60" s="45">
        <v>40</v>
      </c>
      <c r="F60" s="68">
        <v>2</v>
      </c>
      <c r="G60" s="68">
        <v>1</v>
      </c>
      <c r="H60" s="46">
        <f t="shared" si="7"/>
        <v>80</v>
      </c>
      <c r="I60" s="33"/>
      <c r="J60" s="135" t="s">
        <v>161</v>
      </c>
      <c r="K60" s="45">
        <v>40</v>
      </c>
      <c r="L60" s="69">
        <v>2</v>
      </c>
      <c r="M60" s="68">
        <v>1</v>
      </c>
      <c r="N60" s="46">
        <f t="shared" si="8"/>
        <v>80</v>
      </c>
      <c r="O60" s="33"/>
    </row>
    <row r="61" spans="1:15" s="34" customFormat="1" x14ac:dyDescent="0.15">
      <c r="A61" s="140" t="s">
        <v>99</v>
      </c>
      <c r="B61" s="4" t="s">
        <v>195</v>
      </c>
      <c r="C61" s="35" t="s">
        <v>131</v>
      </c>
      <c r="D61" s="77" t="s">
        <v>161</v>
      </c>
      <c r="E61" s="45">
        <v>0.5</v>
      </c>
      <c r="F61" s="68">
        <v>200</v>
      </c>
      <c r="G61" s="68">
        <v>1</v>
      </c>
      <c r="H61" s="46">
        <f t="shared" si="7"/>
        <v>100</v>
      </c>
      <c r="I61" s="33"/>
      <c r="J61" s="135" t="s">
        <v>161</v>
      </c>
      <c r="K61" s="45">
        <v>0.5</v>
      </c>
      <c r="L61" s="68">
        <v>200</v>
      </c>
      <c r="M61" s="68">
        <v>1</v>
      </c>
      <c r="N61" s="46">
        <f t="shared" si="8"/>
        <v>100</v>
      </c>
      <c r="O61" s="33"/>
    </row>
    <row r="62" spans="1:15" s="34" customFormat="1" x14ac:dyDescent="0.15">
      <c r="A62" s="140" t="s">
        <v>40</v>
      </c>
      <c r="B62" s="4" t="s">
        <v>196</v>
      </c>
      <c r="C62" s="35" t="s">
        <v>131</v>
      </c>
      <c r="D62" s="77" t="s">
        <v>161</v>
      </c>
      <c r="E62" s="45">
        <v>0.5</v>
      </c>
      <c r="F62" s="68">
        <v>200</v>
      </c>
      <c r="G62" s="68">
        <v>1</v>
      </c>
      <c r="H62" s="46">
        <f t="shared" si="7"/>
        <v>100</v>
      </c>
      <c r="I62" s="33"/>
      <c r="J62" s="135" t="s">
        <v>161</v>
      </c>
      <c r="K62" s="45">
        <v>0.5</v>
      </c>
      <c r="L62" s="68">
        <v>200</v>
      </c>
      <c r="M62" s="68">
        <v>1</v>
      </c>
      <c r="N62" s="46">
        <f t="shared" si="8"/>
        <v>100</v>
      </c>
      <c r="O62" s="33"/>
    </row>
    <row r="63" spans="1:15" s="34" customFormat="1" x14ac:dyDescent="0.15">
      <c r="A63" s="140" t="s">
        <v>41</v>
      </c>
      <c r="B63" s="4" t="s">
        <v>182</v>
      </c>
      <c r="C63" s="35" t="s">
        <v>183</v>
      </c>
      <c r="D63" s="67" t="s">
        <v>184</v>
      </c>
      <c r="E63" s="45">
        <v>40</v>
      </c>
      <c r="F63" s="68">
        <v>2</v>
      </c>
      <c r="G63" s="68">
        <v>1</v>
      </c>
      <c r="H63" s="46">
        <f t="shared" si="7"/>
        <v>80</v>
      </c>
      <c r="I63" s="33"/>
      <c r="J63" s="135" t="s">
        <v>184</v>
      </c>
      <c r="K63" s="45">
        <v>40</v>
      </c>
      <c r="L63" s="68">
        <v>2</v>
      </c>
      <c r="M63" s="68">
        <v>1</v>
      </c>
      <c r="N63" s="46">
        <f t="shared" si="8"/>
        <v>80</v>
      </c>
      <c r="O63" s="33"/>
    </row>
    <row r="64" spans="1:15" s="34" customFormat="1" x14ac:dyDescent="0.15">
      <c r="A64" s="140" t="s">
        <v>42</v>
      </c>
      <c r="B64" s="4" t="s">
        <v>30</v>
      </c>
      <c r="C64" s="35"/>
      <c r="D64" s="32" t="s">
        <v>31</v>
      </c>
      <c r="E64" s="45">
        <v>40</v>
      </c>
      <c r="F64" s="68">
        <v>2</v>
      </c>
      <c r="G64" s="68">
        <v>1</v>
      </c>
      <c r="H64" s="46">
        <f t="shared" si="7"/>
        <v>80</v>
      </c>
      <c r="I64" s="33"/>
      <c r="J64" s="135" t="s">
        <v>31</v>
      </c>
      <c r="K64" s="45">
        <v>40</v>
      </c>
      <c r="L64" s="68">
        <v>2</v>
      </c>
      <c r="M64" s="68">
        <v>1</v>
      </c>
      <c r="N64" s="46">
        <f t="shared" si="8"/>
        <v>80</v>
      </c>
      <c r="O64" s="33"/>
    </row>
    <row r="65" spans="1:15" s="34" customFormat="1" x14ac:dyDescent="0.15">
      <c r="A65" s="140" t="s">
        <v>43</v>
      </c>
      <c r="B65" s="4" t="s">
        <v>192</v>
      </c>
      <c r="C65" s="35"/>
      <c r="D65" s="76" t="s">
        <v>193</v>
      </c>
      <c r="E65" s="45">
        <v>150</v>
      </c>
      <c r="F65" s="68">
        <v>1</v>
      </c>
      <c r="G65" s="68">
        <v>1</v>
      </c>
      <c r="H65" s="46">
        <f t="shared" si="7"/>
        <v>150</v>
      </c>
      <c r="I65" s="33"/>
      <c r="J65" s="135" t="s">
        <v>116</v>
      </c>
      <c r="K65" s="45">
        <v>150</v>
      </c>
      <c r="L65" s="68">
        <v>1</v>
      </c>
      <c r="M65" s="68">
        <v>1</v>
      </c>
      <c r="N65" s="46">
        <f t="shared" si="8"/>
        <v>150</v>
      </c>
      <c r="O65" s="33"/>
    </row>
    <row r="66" spans="1:15" s="34" customFormat="1" x14ac:dyDescent="0.15">
      <c r="A66" s="140" t="s">
        <v>44</v>
      </c>
      <c r="B66" s="4" t="s">
        <v>10</v>
      </c>
      <c r="C66" s="35"/>
      <c r="D66" s="32" t="s">
        <v>20</v>
      </c>
      <c r="E66" s="45">
        <v>20</v>
      </c>
      <c r="F66" s="68">
        <v>8</v>
      </c>
      <c r="G66" s="68">
        <v>1</v>
      </c>
      <c r="H66" s="46">
        <f t="shared" si="7"/>
        <v>160</v>
      </c>
      <c r="I66" s="33" t="s">
        <v>65</v>
      </c>
      <c r="J66" s="135" t="s">
        <v>20</v>
      </c>
      <c r="K66" s="45">
        <v>20</v>
      </c>
      <c r="L66" s="68">
        <v>8</v>
      </c>
      <c r="M66" s="68">
        <v>1</v>
      </c>
      <c r="N66" s="46">
        <f t="shared" si="8"/>
        <v>160</v>
      </c>
      <c r="O66" s="33" t="s">
        <v>65</v>
      </c>
    </row>
    <row r="67" spans="1:15" s="34" customFormat="1" x14ac:dyDescent="0.15">
      <c r="A67" s="140" t="s">
        <v>45</v>
      </c>
      <c r="B67" s="4" t="s">
        <v>32</v>
      </c>
      <c r="C67" s="35" t="s">
        <v>33</v>
      </c>
      <c r="D67" s="32" t="s">
        <v>4</v>
      </c>
      <c r="E67" s="45">
        <v>800</v>
      </c>
      <c r="F67" s="68">
        <v>4</v>
      </c>
      <c r="G67" s="68">
        <v>1</v>
      </c>
      <c r="H67" s="46">
        <f t="shared" si="7"/>
        <v>3200</v>
      </c>
      <c r="I67" s="33" t="s">
        <v>65</v>
      </c>
      <c r="J67" s="135" t="s">
        <v>4</v>
      </c>
      <c r="K67" s="45">
        <v>800</v>
      </c>
      <c r="L67" s="68">
        <v>4</v>
      </c>
      <c r="M67" s="68">
        <v>1</v>
      </c>
      <c r="N67" s="46">
        <f t="shared" si="8"/>
        <v>3200</v>
      </c>
      <c r="O67" s="33" t="s">
        <v>65</v>
      </c>
    </row>
    <row r="68" spans="1:15" s="34" customFormat="1" x14ac:dyDescent="0.15">
      <c r="A68" s="140" t="s">
        <v>46</v>
      </c>
      <c r="B68" s="4" t="s">
        <v>34</v>
      </c>
      <c r="C68" s="35" t="s">
        <v>35</v>
      </c>
      <c r="D68" s="32" t="s">
        <v>3</v>
      </c>
      <c r="E68" s="45">
        <v>800</v>
      </c>
      <c r="F68" s="68">
        <v>1</v>
      </c>
      <c r="G68" s="68">
        <v>1</v>
      </c>
      <c r="H68" s="46">
        <f t="shared" si="7"/>
        <v>800</v>
      </c>
      <c r="I68" s="33" t="s">
        <v>65</v>
      </c>
      <c r="J68" s="135" t="s">
        <v>3</v>
      </c>
      <c r="K68" s="45">
        <v>800</v>
      </c>
      <c r="L68" s="69">
        <v>1</v>
      </c>
      <c r="M68" s="68">
        <v>1</v>
      </c>
      <c r="N68" s="46">
        <f t="shared" si="8"/>
        <v>800</v>
      </c>
      <c r="O68" s="33" t="s">
        <v>65</v>
      </c>
    </row>
    <row r="69" spans="1:15" s="34" customFormat="1" ht="14.65" customHeight="1" x14ac:dyDescent="0.15">
      <c r="A69" s="140" t="s">
        <v>47</v>
      </c>
      <c r="B69" s="4" t="s">
        <v>83</v>
      </c>
      <c r="C69" s="30" t="s">
        <v>263</v>
      </c>
      <c r="D69" s="40" t="s">
        <v>85</v>
      </c>
      <c r="E69" s="45">
        <v>800</v>
      </c>
      <c r="F69" s="68">
        <v>2</v>
      </c>
      <c r="G69" s="68">
        <v>1</v>
      </c>
      <c r="H69" s="46">
        <f t="shared" si="7"/>
        <v>1600</v>
      </c>
      <c r="I69" s="33" t="s">
        <v>84</v>
      </c>
      <c r="J69" s="135" t="s">
        <v>85</v>
      </c>
      <c r="K69" s="45">
        <v>800</v>
      </c>
      <c r="L69" s="68">
        <v>2</v>
      </c>
      <c r="M69" s="68">
        <v>1</v>
      </c>
      <c r="N69" s="46">
        <f t="shared" si="8"/>
        <v>1600</v>
      </c>
      <c r="O69" s="33" t="s">
        <v>378</v>
      </c>
    </row>
    <row r="70" spans="1:15" s="34" customFormat="1" x14ac:dyDescent="0.15">
      <c r="A70" s="140" t="s">
        <v>48</v>
      </c>
      <c r="B70" s="247" t="s">
        <v>160</v>
      </c>
      <c r="C70" s="91" t="s">
        <v>209</v>
      </c>
      <c r="D70" s="91" t="s">
        <v>211</v>
      </c>
      <c r="E70" s="45">
        <v>35</v>
      </c>
      <c r="F70" s="68">
        <v>20</v>
      </c>
      <c r="G70" s="68">
        <v>1</v>
      </c>
      <c r="H70" s="44">
        <f t="shared" si="7"/>
        <v>700</v>
      </c>
      <c r="I70" s="33"/>
      <c r="J70" s="91" t="s">
        <v>161</v>
      </c>
      <c r="K70" s="45">
        <v>35</v>
      </c>
      <c r="L70" s="68">
        <v>20</v>
      </c>
      <c r="M70" s="68">
        <v>1</v>
      </c>
      <c r="N70" s="44">
        <f t="shared" si="8"/>
        <v>700</v>
      </c>
      <c r="O70" s="33"/>
    </row>
    <row r="71" spans="1:15" s="2" customFormat="1" x14ac:dyDescent="0.15">
      <c r="A71" s="140" t="s">
        <v>49</v>
      </c>
      <c r="B71" s="4" t="s">
        <v>94</v>
      </c>
      <c r="C71" s="27" t="s">
        <v>95</v>
      </c>
      <c r="D71" s="3" t="s">
        <v>0</v>
      </c>
      <c r="E71" s="43">
        <v>400</v>
      </c>
      <c r="F71" s="69">
        <v>2</v>
      </c>
      <c r="G71" s="69">
        <v>1</v>
      </c>
      <c r="H71" s="44">
        <f t="shared" si="7"/>
        <v>800</v>
      </c>
      <c r="I71" s="8"/>
      <c r="J71" s="3" t="s">
        <v>0</v>
      </c>
      <c r="K71" s="43">
        <v>400</v>
      </c>
      <c r="L71" s="69">
        <v>2</v>
      </c>
      <c r="M71" s="69">
        <v>1</v>
      </c>
      <c r="N71" s="44">
        <f t="shared" si="8"/>
        <v>800</v>
      </c>
      <c r="O71" s="8"/>
    </row>
    <row r="72" spans="1:15" s="34" customFormat="1" x14ac:dyDescent="0.15">
      <c r="A72" s="140" t="s">
        <v>50</v>
      </c>
      <c r="B72" s="4" t="s">
        <v>92</v>
      </c>
      <c r="C72" s="35" t="s">
        <v>96</v>
      </c>
      <c r="D72" s="3" t="s">
        <v>0</v>
      </c>
      <c r="E72" s="45">
        <v>3000</v>
      </c>
      <c r="F72" s="68">
        <v>1</v>
      </c>
      <c r="G72" s="68">
        <v>1</v>
      </c>
      <c r="H72" s="46">
        <f t="shared" si="7"/>
        <v>3000</v>
      </c>
      <c r="I72" s="33"/>
      <c r="J72" s="3" t="s">
        <v>0</v>
      </c>
      <c r="K72" s="45">
        <v>3000</v>
      </c>
      <c r="L72" s="68">
        <v>1</v>
      </c>
      <c r="M72" s="68">
        <v>1</v>
      </c>
      <c r="N72" s="46">
        <f t="shared" si="8"/>
        <v>3000</v>
      </c>
      <c r="O72" s="33"/>
    </row>
    <row r="73" spans="1:15" s="34" customFormat="1" x14ac:dyDescent="0.15">
      <c r="A73" s="140" t="s">
        <v>260</v>
      </c>
      <c r="B73" s="4" t="s">
        <v>170</v>
      </c>
      <c r="C73" s="35" t="s">
        <v>96</v>
      </c>
      <c r="D73" s="3" t="s">
        <v>0</v>
      </c>
      <c r="E73" s="45">
        <v>400</v>
      </c>
      <c r="F73" s="68">
        <v>1</v>
      </c>
      <c r="G73" s="68">
        <v>1</v>
      </c>
      <c r="H73" s="46">
        <f t="shared" si="7"/>
        <v>400</v>
      </c>
      <c r="I73" s="33"/>
      <c r="J73" s="3" t="s">
        <v>0</v>
      </c>
      <c r="K73" s="45">
        <v>400</v>
      </c>
      <c r="L73" s="68">
        <v>1</v>
      </c>
      <c r="M73" s="68">
        <v>1</v>
      </c>
      <c r="N73" s="46">
        <f t="shared" si="8"/>
        <v>400</v>
      </c>
      <c r="O73" s="33"/>
    </row>
    <row r="74" spans="1:15" s="34" customFormat="1" x14ac:dyDescent="0.15">
      <c r="A74" s="140" t="s">
        <v>51</v>
      </c>
      <c r="B74" s="4" t="s">
        <v>212</v>
      </c>
      <c r="C74" s="35" t="s">
        <v>271</v>
      </c>
      <c r="D74" s="3" t="s">
        <v>213</v>
      </c>
      <c r="E74" s="45">
        <v>200</v>
      </c>
      <c r="F74" s="68">
        <v>8</v>
      </c>
      <c r="G74" s="68">
        <v>1</v>
      </c>
      <c r="H74" s="46">
        <f t="shared" si="7"/>
        <v>1600</v>
      </c>
      <c r="I74" s="33"/>
      <c r="J74" s="3" t="s">
        <v>213</v>
      </c>
      <c r="K74" s="45">
        <v>200</v>
      </c>
      <c r="L74" s="68">
        <v>8</v>
      </c>
      <c r="M74" s="68">
        <v>1</v>
      </c>
      <c r="N74" s="46">
        <f t="shared" si="8"/>
        <v>1600</v>
      </c>
      <c r="O74" s="33"/>
    </row>
    <row r="75" spans="1:15" s="2" customFormat="1" x14ac:dyDescent="0.15">
      <c r="A75" s="140" t="s">
        <v>126</v>
      </c>
      <c r="B75" s="4" t="s">
        <v>23</v>
      </c>
      <c r="C75" s="26" t="s">
        <v>172</v>
      </c>
      <c r="D75" s="3" t="s">
        <v>0</v>
      </c>
      <c r="E75" s="43">
        <v>300</v>
      </c>
      <c r="F75" s="69">
        <v>6</v>
      </c>
      <c r="G75" s="69">
        <v>1</v>
      </c>
      <c r="H75" s="46">
        <f t="shared" si="7"/>
        <v>1800</v>
      </c>
      <c r="I75" s="8"/>
      <c r="J75" s="3" t="s">
        <v>0</v>
      </c>
      <c r="K75" s="43">
        <v>300</v>
      </c>
      <c r="L75" s="69">
        <v>6</v>
      </c>
      <c r="M75" s="69">
        <v>1</v>
      </c>
      <c r="N75" s="46">
        <f t="shared" si="8"/>
        <v>1800</v>
      </c>
      <c r="O75" s="8"/>
    </row>
    <row r="76" spans="1:15" s="246" customFormat="1" x14ac:dyDescent="0.15">
      <c r="A76" s="143" t="s">
        <v>134</v>
      </c>
      <c r="B76" s="4" t="s">
        <v>22</v>
      </c>
      <c r="C76" s="243" t="s">
        <v>210</v>
      </c>
      <c r="D76" s="3" t="s">
        <v>0</v>
      </c>
      <c r="E76" s="43">
        <v>45</v>
      </c>
      <c r="F76" s="69">
        <v>13</v>
      </c>
      <c r="G76" s="69">
        <v>1</v>
      </c>
      <c r="H76" s="44">
        <f t="shared" si="7"/>
        <v>585</v>
      </c>
      <c r="I76" s="8"/>
      <c r="J76" s="3" t="s">
        <v>0</v>
      </c>
      <c r="K76" s="43">
        <v>45</v>
      </c>
      <c r="L76" s="69"/>
      <c r="M76" s="69">
        <v>1</v>
      </c>
      <c r="N76" s="44">
        <f t="shared" si="8"/>
        <v>0</v>
      </c>
      <c r="O76" s="8"/>
    </row>
    <row r="77" spans="1:15" s="2" customFormat="1" x14ac:dyDescent="0.15">
      <c r="A77" s="140" t="s">
        <v>171</v>
      </c>
      <c r="B77" s="4" t="s">
        <v>2</v>
      </c>
      <c r="C77" s="27" t="s">
        <v>149</v>
      </c>
      <c r="D77" s="3" t="s">
        <v>0</v>
      </c>
      <c r="E77" s="43">
        <v>1000</v>
      </c>
      <c r="F77" s="69">
        <v>2</v>
      </c>
      <c r="G77" s="69">
        <v>1</v>
      </c>
      <c r="H77" s="44">
        <f t="shared" si="7"/>
        <v>2000</v>
      </c>
      <c r="I77" s="8"/>
      <c r="J77" s="3" t="s">
        <v>0</v>
      </c>
      <c r="K77" s="43">
        <v>1000</v>
      </c>
      <c r="L77" s="69">
        <v>2</v>
      </c>
      <c r="M77" s="69">
        <v>1</v>
      </c>
      <c r="N77" s="44">
        <f t="shared" si="8"/>
        <v>2000</v>
      </c>
      <c r="O77" s="8"/>
    </row>
    <row r="78" spans="1:15" s="2" customFormat="1" x14ac:dyDescent="0.15">
      <c r="A78" s="140" t="s">
        <v>186</v>
      </c>
      <c r="B78" s="4" t="s">
        <v>1</v>
      </c>
      <c r="C78" s="27" t="s">
        <v>149</v>
      </c>
      <c r="D78" s="3" t="s">
        <v>0</v>
      </c>
      <c r="E78" s="66">
        <v>1500</v>
      </c>
      <c r="F78" s="62">
        <v>2</v>
      </c>
      <c r="G78" s="69">
        <v>1</v>
      </c>
      <c r="H78" s="44">
        <f t="shared" si="7"/>
        <v>3000</v>
      </c>
      <c r="I78" s="8"/>
      <c r="J78" s="3" t="s">
        <v>0</v>
      </c>
      <c r="K78" s="66">
        <v>1500</v>
      </c>
      <c r="L78" s="62">
        <v>2</v>
      </c>
      <c r="M78" s="69">
        <v>1</v>
      </c>
      <c r="N78" s="44">
        <f t="shared" si="8"/>
        <v>3000</v>
      </c>
      <c r="O78" s="8"/>
    </row>
    <row r="79" spans="1:15" s="2" customFormat="1" x14ac:dyDescent="0.15">
      <c r="A79" s="140" t="s">
        <v>187</v>
      </c>
      <c r="B79" s="59" t="s">
        <v>105</v>
      </c>
      <c r="C79" s="27"/>
      <c r="D79" s="3" t="s">
        <v>0</v>
      </c>
      <c r="E79" s="66">
        <v>1500</v>
      </c>
      <c r="F79" s="62">
        <v>2</v>
      </c>
      <c r="G79" s="69">
        <v>1</v>
      </c>
      <c r="H79" s="44">
        <f t="shared" si="7"/>
        <v>3000</v>
      </c>
      <c r="I79" s="8"/>
      <c r="J79" s="3" t="s">
        <v>0</v>
      </c>
      <c r="K79" s="66">
        <v>1500</v>
      </c>
      <c r="L79" s="62">
        <v>2</v>
      </c>
      <c r="M79" s="69">
        <v>1</v>
      </c>
      <c r="N79" s="44">
        <f t="shared" si="8"/>
        <v>3000</v>
      </c>
      <c r="O79" s="8"/>
    </row>
    <row r="80" spans="1:15" s="2" customFormat="1" x14ac:dyDescent="0.15">
      <c r="A80" s="140" t="s">
        <v>194</v>
      </c>
      <c r="B80" s="4" t="s">
        <v>106</v>
      </c>
      <c r="C80" s="27"/>
      <c r="D80" s="3" t="s">
        <v>108</v>
      </c>
      <c r="E80" s="66">
        <v>2500</v>
      </c>
      <c r="F80" s="62">
        <v>2</v>
      </c>
      <c r="G80" s="69">
        <v>1</v>
      </c>
      <c r="H80" s="44">
        <f t="shared" si="7"/>
        <v>5000</v>
      </c>
      <c r="I80" s="8"/>
      <c r="J80" s="3" t="s">
        <v>108</v>
      </c>
      <c r="K80" s="66">
        <v>2500</v>
      </c>
      <c r="L80" s="62">
        <v>2</v>
      </c>
      <c r="M80" s="69">
        <v>1</v>
      </c>
      <c r="N80" s="44">
        <f t="shared" si="8"/>
        <v>5000</v>
      </c>
      <c r="O80" s="8"/>
    </row>
    <row r="81" spans="1:15" s="2" customFormat="1" x14ac:dyDescent="0.15">
      <c r="A81" s="140" t="s">
        <v>197</v>
      </c>
      <c r="B81" s="59" t="s">
        <v>107</v>
      </c>
      <c r="C81" s="27"/>
      <c r="D81" s="3" t="s">
        <v>108</v>
      </c>
      <c r="E81" s="66">
        <v>430</v>
      </c>
      <c r="F81" s="62">
        <v>2</v>
      </c>
      <c r="G81" s="69">
        <v>1</v>
      </c>
      <c r="H81" s="44">
        <f t="shared" si="7"/>
        <v>860</v>
      </c>
      <c r="I81" s="8"/>
      <c r="J81" s="3" t="s">
        <v>108</v>
      </c>
      <c r="K81" s="66">
        <v>430</v>
      </c>
      <c r="L81" s="62">
        <v>2</v>
      </c>
      <c r="M81" s="69">
        <v>1</v>
      </c>
      <c r="N81" s="44">
        <f t="shared" si="8"/>
        <v>860</v>
      </c>
      <c r="O81" s="8"/>
    </row>
    <row r="82" spans="1:15" s="249" customFormat="1" x14ac:dyDescent="0.15">
      <c r="A82" s="140" t="s">
        <v>198</v>
      </c>
      <c r="B82" s="4" t="s">
        <v>87</v>
      </c>
      <c r="C82" s="35"/>
      <c r="D82" s="135"/>
      <c r="E82" s="45"/>
      <c r="F82" s="69"/>
      <c r="G82" s="69"/>
      <c r="H82" s="44"/>
      <c r="I82" s="3"/>
      <c r="J82" s="3" t="s">
        <v>5</v>
      </c>
      <c r="K82" s="43">
        <v>140</v>
      </c>
      <c r="L82" s="69">
        <v>7</v>
      </c>
      <c r="M82" s="69">
        <v>1</v>
      </c>
      <c r="N82" s="44">
        <f>L82*M82*K82</f>
        <v>980</v>
      </c>
      <c r="O82" s="135" t="s">
        <v>372</v>
      </c>
    </row>
    <row r="83" spans="1:15" s="249" customFormat="1" x14ac:dyDescent="0.15">
      <c r="A83" s="140" t="s">
        <v>385</v>
      </c>
      <c r="B83" s="4" t="s">
        <v>255</v>
      </c>
      <c r="C83" s="35" t="s">
        <v>256</v>
      </c>
      <c r="D83" s="135"/>
      <c r="E83" s="45"/>
      <c r="F83" s="69"/>
      <c r="G83" s="69"/>
      <c r="H83" s="44"/>
      <c r="I83" s="3"/>
      <c r="J83" s="3" t="s">
        <v>5</v>
      </c>
      <c r="K83" s="43">
        <v>80</v>
      </c>
      <c r="L83" s="69">
        <v>6</v>
      </c>
      <c r="M83" s="69">
        <v>1</v>
      </c>
      <c r="N83" s="44">
        <f>L83*M83*K83</f>
        <v>480</v>
      </c>
      <c r="O83" s="135"/>
    </row>
    <row r="84" spans="1:15" s="2" customFormat="1" ht="18" x14ac:dyDescent="0.15">
      <c r="A84" s="143"/>
      <c r="B84" s="9"/>
      <c r="C84" s="16"/>
      <c r="D84" s="60"/>
      <c r="E84" s="47" t="s">
        <v>236</v>
      </c>
      <c r="F84" s="69"/>
      <c r="G84" s="69"/>
      <c r="H84" s="48">
        <f>SUM(H52:H81)</f>
        <v>38115</v>
      </c>
      <c r="I84" s="8"/>
      <c r="J84" s="60"/>
      <c r="K84" s="47" t="s">
        <v>236</v>
      </c>
      <c r="L84" s="69"/>
      <c r="M84" s="69"/>
      <c r="N84" s="48">
        <f>SUM(N52:N83)</f>
        <v>38990</v>
      </c>
      <c r="O84" s="8"/>
    </row>
    <row r="85" spans="1:15" s="2" customFormat="1" ht="18" x14ac:dyDescent="0.15">
      <c r="A85" s="143"/>
      <c r="B85" s="9"/>
      <c r="C85" s="27"/>
      <c r="D85" s="60"/>
      <c r="E85" s="47" t="s">
        <v>238</v>
      </c>
      <c r="F85" s="69"/>
      <c r="G85" s="69"/>
      <c r="H85" s="48">
        <f>H84*20</f>
        <v>762300</v>
      </c>
      <c r="I85" s="8"/>
      <c r="J85" s="60"/>
      <c r="K85" s="47" t="s">
        <v>352</v>
      </c>
      <c r="L85" s="69"/>
      <c r="M85" s="69"/>
      <c r="N85" s="48">
        <f>N84*17</f>
        <v>662830</v>
      </c>
      <c r="O85" s="8"/>
    </row>
    <row r="86" spans="1:15" s="2" customFormat="1" ht="18.75" x14ac:dyDescent="0.35">
      <c r="A86" s="78">
        <v>4</v>
      </c>
      <c r="B86" s="183" t="s">
        <v>354</v>
      </c>
      <c r="C86" s="178"/>
      <c r="D86" s="178"/>
      <c r="E86" s="179"/>
      <c r="F86" s="180"/>
      <c r="G86" s="180"/>
      <c r="H86" s="181"/>
      <c r="I86" s="182"/>
      <c r="J86" s="178"/>
      <c r="K86" s="179"/>
      <c r="L86" s="180"/>
      <c r="M86" s="180"/>
      <c r="N86" s="181"/>
      <c r="O86" s="182"/>
    </row>
    <row r="87" spans="1:15" s="34" customFormat="1" x14ac:dyDescent="0.15">
      <c r="A87" s="138" t="s">
        <v>304</v>
      </c>
      <c r="B87" s="4" t="s">
        <v>245</v>
      </c>
      <c r="C87" s="247" t="s">
        <v>379</v>
      </c>
      <c r="D87" s="135"/>
      <c r="E87" s="45"/>
      <c r="F87" s="68"/>
      <c r="G87" s="68"/>
      <c r="H87" s="46"/>
      <c r="I87" s="135"/>
      <c r="J87" s="135" t="s">
        <v>247</v>
      </c>
      <c r="K87" s="45">
        <v>150</v>
      </c>
      <c r="L87" s="68">
        <v>32</v>
      </c>
      <c r="M87" s="68">
        <v>1</v>
      </c>
      <c r="N87" s="46">
        <f>L87*M87*K87</f>
        <v>4800</v>
      </c>
      <c r="O87" s="135" t="s">
        <v>374</v>
      </c>
    </row>
    <row r="88" spans="1:15" s="34" customFormat="1" x14ac:dyDescent="0.15">
      <c r="A88" s="138" t="s">
        <v>305</v>
      </c>
      <c r="B88" s="4" t="s">
        <v>154</v>
      </c>
      <c r="C88" s="247" t="s">
        <v>380</v>
      </c>
      <c r="D88" s="135"/>
      <c r="E88" s="45"/>
      <c r="F88" s="68"/>
      <c r="G88" s="68"/>
      <c r="H88" s="46"/>
      <c r="I88" s="135"/>
      <c r="J88" s="135" t="s">
        <v>174</v>
      </c>
      <c r="K88" s="45">
        <v>50</v>
      </c>
      <c r="L88" s="68">
        <v>32</v>
      </c>
      <c r="M88" s="68">
        <v>1</v>
      </c>
      <c r="N88" s="46">
        <f>L88*M88*K88</f>
        <v>1600</v>
      </c>
      <c r="O88" s="135" t="s">
        <v>374</v>
      </c>
    </row>
    <row r="89" spans="1:15" s="34" customFormat="1" x14ac:dyDescent="0.15">
      <c r="A89" s="138" t="s">
        <v>306</v>
      </c>
      <c r="B89" s="4" t="s">
        <v>248</v>
      </c>
      <c r="C89" s="247" t="s">
        <v>381</v>
      </c>
      <c r="D89" s="135"/>
      <c r="E89" s="45"/>
      <c r="F89" s="68"/>
      <c r="G89" s="68"/>
      <c r="H89" s="46"/>
      <c r="I89" s="135"/>
      <c r="J89" s="135" t="s">
        <v>174</v>
      </c>
      <c r="K89" s="45">
        <v>150</v>
      </c>
      <c r="L89" s="68">
        <v>32</v>
      </c>
      <c r="M89" s="68">
        <v>1</v>
      </c>
      <c r="N89" s="46">
        <f>L89*M89*K89</f>
        <v>4800</v>
      </c>
      <c r="O89" s="135" t="s">
        <v>374</v>
      </c>
    </row>
    <row r="90" spans="1:15" s="34" customFormat="1" ht="33" x14ac:dyDescent="0.15">
      <c r="A90" s="138" t="s">
        <v>307</v>
      </c>
      <c r="B90" s="4" t="s">
        <v>188</v>
      </c>
      <c r="C90" s="247" t="s">
        <v>293</v>
      </c>
      <c r="D90" s="67"/>
      <c r="E90" s="45"/>
      <c r="F90" s="68"/>
      <c r="G90" s="68"/>
      <c r="H90" s="46"/>
      <c r="I90" s="67"/>
      <c r="J90" s="135" t="s">
        <v>116</v>
      </c>
      <c r="K90" s="45">
        <v>8000</v>
      </c>
      <c r="L90" s="68">
        <v>1</v>
      </c>
      <c r="M90" s="68">
        <v>1</v>
      </c>
      <c r="N90" s="46">
        <f>L90*M90*K90</f>
        <v>8000</v>
      </c>
      <c r="O90" s="135" t="s">
        <v>374</v>
      </c>
    </row>
    <row r="91" spans="1:15" s="34" customFormat="1" x14ac:dyDescent="0.15">
      <c r="A91" s="138" t="s">
        <v>308</v>
      </c>
      <c r="B91" s="4" t="s">
        <v>252</v>
      </c>
      <c r="C91" s="247" t="s">
        <v>253</v>
      </c>
      <c r="D91" s="135"/>
      <c r="E91" s="45"/>
      <c r="F91" s="68"/>
      <c r="G91" s="69"/>
      <c r="H91" s="46"/>
      <c r="I91" s="135"/>
      <c r="J91" s="135" t="s">
        <v>116</v>
      </c>
      <c r="K91" s="45">
        <v>300</v>
      </c>
      <c r="L91" s="68">
        <v>1</v>
      </c>
      <c r="M91" s="69">
        <v>1</v>
      </c>
      <c r="N91" s="46">
        <f>L91*M91*K91</f>
        <v>300</v>
      </c>
      <c r="O91" s="135" t="s">
        <v>374</v>
      </c>
    </row>
    <row r="92" spans="1:15" s="2" customFormat="1" ht="18" x14ac:dyDescent="0.35">
      <c r="A92" s="142"/>
      <c r="B92" s="15"/>
      <c r="C92" s="15"/>
      <c r="D92" s="15"/>
      <c r="E92" s="85"/>
      <c r="F92" s="72"/>
      <c r="G92" s="72"/>
      <c r="H92" s="48"/>
      <c r="I92" s="6"/>
      <c r="J92" s="15"/>
      <c r="K92" s="85" t="s">
        <v>224</v>
      </c>
      <c r="L92" s="72"/>
      <c r="M92" s="72"/>
      <c r="N92" s="48">
        <f>SUM(N87:N91)</f>
        <v>19500</v>
      </c>
      <c r="O92" s="6"/>
    </row>
    <row r="93" spans="1:15" s="2" customFormat="1" ht="18" x14ac:dyDescent="0.35">
      <c r="A93" s="142"/>
      <c r="B93" s="15"/>
      <c r="C93" s="15"/>
      <c r="D93" s="15"/>
      <c r="E93" s="49"/>
      <c r="F93" s="72"/>
      <c r="G93" s="72"/>
      <c r="H93" s="48"/>
      <c r="I93" s="6"/>
      <c r="J93" s="15"/>
      <c r="K93" s="49" t="s">
        <v>353</v>
      </c>
      <c r="L93" s="72"/>
      <c r="M93" s="72"/>
      <c r="N93" s="48">
        <f>N92*3</f>
        <v>58500</v>
      </c>
      <c r="O93" s="6"/>
    </row>
    <row r="94" spans="1:15" s="2" customFormat="1" ht="18.75" x14ac:dyDescent="0.35">
      <c r="A94" s="78">
        <v>5</v>
      </c>
      <c r="B94" s="183" t="s">
        <v>356</v>
      </c>
      <c r="C94" s="178"/>
      <c r="D94" s="178"/>
      <c r="E94" s="179"/>
      <c r="F94" s="180"/>
      <c r="G94" s="180"/>
      <c r="H94" s="181"/>
      <c r="I94" s="182"/>
      <c r="J94" s="178"/>
      <c r="K94" s="179"/>
      <c r="L94" s="180"/>
      <c r="M94" s="180"/>
      <c r="N94" s="181"/>
      <c r="O94" s="182"/>
    </row>
    <row r="95" spans="1:15" s="2" customFormat="1" x14ac:dyDescent="0.15">
      <c r="A95" s="140" t="s">
        <v>309</v>
      </c>
      <c r="B95" s="4" t="s">
        <v>294</v>
      </c>
      <c r="C95" s="173"/>
      <c r="D95" s="3"/>
      <c r="E95" s="43"/>
      <c r="F95" s="69"/>
      <c r="G95" s="69"/>
      <c r="H95" s="46"/>
      <c r="I95" s="8"/>
      <c r="J95" s="3"/>
      <c r="K95" s="43"/>
      <c r="L95" s="69"/>
      <c r="M95" s="69"/>
      <c r="N95" s="46">
        <v>4354</v>
      </c>
      <c r="O95" s="8" t="s">
        <v>374</v>
      </c>
    </row>
    <row r="96" spans="1:15" s="2" customFormat="1" x14ac:dyDescent="0.15">
      <c r="A96" s="140" t="s">
        <v>310</v>
      </c>
      <c r="B96" s="4" t="s">
        <v>300</v>
      </c>
      <c r="C96" s="173"/>
      <c r="D96" s="3"/>
      <c r="E96" s="43"/>
      <c r="F96" s="69"/>
      <c r="G96" s="69"/>
      <c r="H96" s="44"/>
      <c r="I96" s="8"/>
      <c r="J96" s="3"/>
      <c r="K96" s="43"/>
      <c r="L96" s="69"/>
      <c r="M96" s="69"/>
      <c r="N96" s="44">
        <v>842</v>
      </c>
      <c r="O96" s="8" t="s">
        <v>374</v>
      </c>
    </row>
    <row r="97" spans="1:15" s="2" customFormat="1" x14ac:dyDescent="0.15">
      <c r="A97" s="140" t="s">
        <v>311</v>
      </c>
      <c r="B97" s="4" t="s">
        <v>302</v>
      </c>
      <c r="C97" s="197"/>
      <c r="D97" s="3"/>
      <c r="E97" s="43"/>
      <c r="F97" s="69"/>
      <c r="G97" s="69"/>
      <c r="H97" s="44"/>
      <c r="I97" s="8"/>
      <c r="J97" s="3"/>
      <c r="K97" s="43"/>
      <c r="L97" s="69"/>
      <c r="M97" s="69"/>
      <c r="N97" s="44">
        <v>285</v>
      </c>
      <c r="O97" s="8" t="s">
        <v>374</v>
      </c>
    </row>
    <row r="98" spans="1:15" s="2" customFormat="1" x14ac:dyDescent="0.15">
      <c r="A98" s="140" t="s">
        <v>312</v>
      </c>
      <c r="B98" s="4" t="s">
        <v>299</v>
      </c>
      <c r="C98" s="173"/>
      <c r="D98" s="3"/>
      <c r="E98" s="66"/>
      <c r="F98" s="62"/>
      <c r="G98" s="69"/>
      <c r="H98" s="44"/>
      <c r="I98" s="8"/>
      <c r="J98" s="3"/>
      <c r="K98" s="66"/>
      <c r="L98" s="62"/>
      <c r="M98" s="69"/>
      <c r="N98" s="44">
        <v>7929</v>
      </c>
      <c r="O98" s="8" t="s">
        <v>374</v>
      </c>
    </row>
    <row r="99" spans="1:15" s="2" customFormat="1" x14ac:dyDescent="0.15">
      <c r="A99" s="140" t="s">
        <v>313</v>
      </c>
      <c r="B99" s="59" t="s">
        <v>301</v>
      </c>
      <c r="C99" s="173"/>
      <c r="D99" s="3"/>
      <c r="E99" s="66"/>
      <c r="F99" s="62"/>
      <c r="G99" s="69"/>
      <c r="H99" s="44"/>
      <c r="I99" s="8"/>
      <c r="J99" s="3"/>
      <c r="K99" s="66"/>
      <c r="L99" s="62"/>
      <c r="M99" s="69"/>
      <c r="N99" s="44">
        <v>3354.7799999999997</v>
      </c>
      <c r="O99" s="8" t="s">
        <v>374</v>
      </c>
    </row>
    <row r="100" spans="1:15" s="2" customFormat="1" x14ac:dyDescent="0.15">
      <c r="A100" s="140"/>
      <c r="B100" s="4"/>
      <c r="C100" s="173"/>
      <c r="D100" s="3"/>
      <c r="E100" s="66"/>
      <c r="F100" s="62"/>
      <c r="G100" s="69"/>
      <c r="H100" s="44"/>
      <c r="I100" s="8"/>
      <c r="J100" s="3"/>
      <c r="K100" s="66"/>
      <c r="L100" s="62"/>
      <c r="M100" s="69"/>
      <c r="N100" s="44"/>
      <c r="O100" s="8"/>
    </row>
    <row r="101" spans="1:15" s="2" customFormat="1" x14ac:dyDescent="0.15">
      <c r="A101" s="140"/>
      <c r="B101" s="59"/>
      <c r="C101" s="173"/>
      <c r="D101" s="3"/>
      <c r="E101" s="66"/>
      <c r="F101" s="62"/>
      <c r="G101" s="69"/>
      <c r="H101" s="44"/>
      <c r="I101" s="8"/>
      <c r="J101" s="3"/>
      <c r="K101" s="66"/>
      <c r="L101" s="62"/>
      <c r="M101" s="69"/>
      <c r="N101" s="44"/>
      <c r="O101" s="8"/>
    </row>
    <row r="102" spans="1:15" s="2" customFormat="1" ht="18" x14ac:dyDescent="0.35">
      <c r="A102" s="143"/>
      <c r="B102" s="184"/>
      <c r="C102" s="185"/>
      <c r="D102" s="186"/>
      <c r="E102" s="187"/>
      <c r="F102" s="188"/>
      <c r="G102" s="188"/>
      <c r="H102" s="56"/>
      <c r="I102" s="189"/>
      <c r="J102" s="186"/>
      <c r="K102" s="85" t="s">
        <v>224</v>
      </c>
      <c r="L102" s="188"/>
      <c r="M102" s="188"/>
      <c r="N102" s="56">
        <f>SUM(N95:N101)</f>
        <v>16764.78</v>
      </c>
      <c r="O102" s="189"/>
    </row>
    <row r="103" spans="1:15" s="2" customFormat="1" ht="18" x14ac:dyDescent="0.35">
      <c r="A103" s="143"/>
      <c r="B103" s="184"/>
      <c r="C103" s="185"/>
      <c r="D103" s="186"/>
      <c r="E103" s="187"/>
      <c r="F103" s="188"/>
      <c r="G103" s="188"/>
      <c r="H103" s="56"/>
      <c r="I103" s="189"/>
      <c r="J103" s="186"/>
      <c r="K103" s="190"/>
      <c r="L103" s="188"/>
      <c r="M103" s="188"/>
      <c r="N103" s="56"/>
      <c r="O103" s="189"/>
    </row>
    <row r="104" spans="1:15" s="2" customFormat="1" ht="18" x14ac:dyDescent="0.35">
      <c r="A104" s="142"/>
      <c r="B104" s="53"/>
      <c r="C104" s="54"/>
      <c r="D104" s="54"/>
      <c r="E104" s="55" t="s">
        <v>100</v>
      </c>
      <c r="F104" s="73"/>
      <c r="G104" s="73"/>
      <c r="H104" s="56">
        <f>H50+H85+H27</f>
        <v>1445375</v>
      </c>
      <c r="I104" s="57"/>
      <c r="J104" s="54"/>
      <c r="K104" s="55" t="s">
        <v>100</v>
      </c>
      <c r="L104" s="73"/>
      <c r="M104" s="73"/>
      <c r="N104" s="56">
        <f>N102+N93+N85+N50+N27</f>
        <v>1265276.9907200001</v>
      </c>
      <c r="O104" s="57"/>
    </row>
    <row r="105" spans="1:15" s="41" customFormat="1" x14ac:dyDescent="0.3">
      <c r="A105" s="115" t="s">
        <v>230</v>
      </c>
      <c r="B105" s="115"/>
      <c r="C105" s="116"/>
      <c r="D105" s="117"/>
      <c r="E105" s="116"/>
      <c r="F105" s="117"/>
      <c r="G105" s="116"/>
      <c r="H105" s="118"/>
      <c r="I105" s="119"/>
      <c r="J105" s="117"/>
      <c r="K105" s="116"/>
      <c r="L105" s="117"/>
      <c r="M105" s="116"/>
      <c r="N105" s="118"/>
      <c r="O105" s="119"/>
    </row>
    <row r="106" spans="1:15" s="41" customFormat="1" x14ac:dyDescent="0.3">
      <c r="A106" s="262" t="s">
        <v>231</v>
      </c>
      <c r="B106" s="262"/>
      <c r="C106" s="116"/>
      <c r="D106" s="117"/>
      <c r="E106" s="133">
        <v>0.06</v>
      </c>
      <c r="F106" s="117"/>
      <c r="G106" s="116"/>
      <c r="H106" s="118">
        <f>0.06*H104</f>
        <v>86722.5</v>
      </c>
      <c r="I106" s="119"/>
      <c r="J106" s="117"/>
      <c r="K106" s="133">
        <v>0.06</v>
      </c>
      <c r="L106" s="117"/>
      <c r="M106" s="116"/>
      <c r="N106" s="118">
        <f>0.06*N104</f>
        <v>75916.619443200005</v>
      </c>
      <c r="O106" s="119"/>
    </row>
    <row r="107" spans="1:15" s="41" customFormat="1" ht="18" x14ac:dyDescent="0.35">
      <c r="A107" s="115"/>
      <c r="B107" s="134"/>
      <c r="C107" s="116"/>
      <c r="D107" s="117"/>
      <c r="E107" s="191" t="s">
        <v>233</v>
      </c>
      <c r="F107" s="192"/>
      <c r="G107" s="193"/>
      <c r="H107" s="194">
        <f>H104+H106</f>
        <v>1532097.5</v>
      </c>
      <c r="I107" s="119"/>
      <c r="J107" s="117"/>
      <c r="K107" s="191" t="s">
        <v>225</v>
      </c>
      <c r="L107" s="192"/>
      <c r="M107" s="193"/>
      <c r="N107" s="194">
        <f>N104+N106</f>
        <v>1341193.6101632002</v>
      </c>
      <c r="O107" s="119"/>
    </row>
    <row r="108" spans="1:15" s="41" customFormat="1" ht="15" x14ac:dyDescent="0.3">
      <c r="A108" s="115"/>
      <c r="B108" s="111"/>
      <c r="C108" s="111"/>
      <c r="D108" s="112"/>
      <c r="E108" s="113"/>
      <c r="F108" s="112"/>
      <c r="G108" s="111"/>
      <c r="H108" s="118"/>
      <c r="I108" s="119"/>
      <c r="J108" s="112"/>
      <c r="K108" s="113"/>
      <c r="L108" s="112"/>
      <c r="M108" s="111"/>
      <c r="N108" s="118"/>
      <c r="O108" s="119"/>
    </row>
    <row r="109" spans="1:15" s="41" customFormat="1" ht="13.5" customHeight="1" x14ac:dyDescent="0.3">
      <c r="A109" s="115"/>
      <c r="B109" s="114"/>
      <c r="C109" s="114"/>
      <c r="D109" s="112"/>
      <c r="E109" s="113"/>
      <c r="F109" s="112"/>
      <c r="G109" s="120"/>
      <c r="H109" s="118"/>
      <c r="I109" s="121"/>
      <c r="J109" s="112"/>
      <c r="K109" s="113"/>
      <c r="L109" s="112"/>
      <c r="M109" s="120"/>
      <c r="N109" s="118"/>
      <c r="O109" s="121"/>
    </row>
    <row r="110" spans="1:15" s="41" customFormat="1" ht="15" x14ac:dyDescent="0.3">
      <c r="A110" s="144"/>
      <c r="B110" s="123"/>
      <c r="C110" s="123"/>
      <c r="D110" s="124"/>
      <c r="E110" s="125"/>
      <c r="F110" s="126"/>
      <c r="G110" s="127"/>
      <c r="H110" s="98"/>
      <c r="I110" s="128"/>
    </row>
    <row r="111" spans="1:15" s="41" customFormat="1" x14ac:dyDescent="0.3">
      <c r="A111" s="269"/>
      <c r="B111" s="269"/>
      <c r="C111" s="269"/>
      <c r="D111" s="269"/>
      <c r="E111" s="269"/>
      <c r="F111" s="129"/>
      <c r="G111" s="130"/>
      <c r="H111" s="132"/>
      <c r="I111" s="131"/>
    </row>
  </sheetData>
  <mergeCells count="11">
    <mergeCell ref="J1:O1"/>
    <mergeCell ref="A111:E111"/>
    <mergeCell ref="A106:B106"/>
    <mergeCell ref="B13:B18"/>
    <mergeCell ref="A13:A18"/>
    <mergeCell ref="B2:C2"/>
    <mergeCell ref="B28:C28"/>
    <mergeCell ref="D1:I1"/>
    <mergeCell ref="B22:B25"/>
    <mergeCell ref="A22:A25"/>
    <mergeCell ref="O22:O25"/>
  </mergeCells>
  <phoneticPr fontId="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8"/>
  <sheetViews>
    <sheetView zoomScale="70" zoomScaleNormal="70" workbookViewId="0">
      <selection activeCell="D1" sqref="D1:O1"/>
    </sheetView>
  </sheetViews>
  <sheetFormatPr defaultRowHeight="16.5" x14ac:dyDescent="0.3"/>
  <cols>
    <col min="1" max="1" width="10.5" style="74" customWidth="1"/>
    <col min="2" max="2" width="19.25" customWidth="1"/>
    <col min="3" max="3" width="42.5" customWidth="1"/>
    <col min="4" max="4" width="22.875" customWidth="1"/>
    <col min="5" max="5" width="15.375" style="52" customWidth="1"/>
    <col min="6" max="6" width="6" style="74" bestFit="1" customWidth="1"/>
    <col min="7" max="7" width="6.875" style="74" bestFit="1" customWidth="1"/>
    <col min="8" max="8" width="24.5" style="52" bestFit="1" customWidth="1"/>
    <col min="9" max="9" width="16.875" style="5" customWidth="1"/>
    <col min="11" max="11" width="12.25" customWidth="1"/>
    <col min="14" max="14" width="21.375" customWidth="1"/>
    <col min="15" max="15" width="22.5" customWidth="1"/>
  </cols>
  <sheetData>
    <row r="1" spans="1:15" s="41" customFormat="1" ht="34.5" customHeight="1" thickBot="1" x14ac:dyDescent="0.35">
      <c r="B1" s="105"/>
      <c r="D1" s="293" t="s">
        <v>287</v>
      </c>
      <c r="E1" s="294"/>
      <c r="F1" s="294"/>
      <c r="G1" s="294"/>
      <c r="H1" s="294"/>
      <c r="I1" s="294"/>
      <c r="J1" s="295" t="s">
        <v>402</v>
      </c>
      <c r="K1" s="295"/>
      <c r="L1" s="295"/>
      <c r="M1" s="295"/>
      <c r="N1" s="295"/>
      <c r="O1" s="295"/>
    </row>
    <row r="2" spans="1:15" s="2" customFormat="1" ht="33.4" customHeight="1" thickBot="1" x14ac:dyDescent="0.35">
      <c r="A2" s="102" t="s">
        <v>214</v>
      </c>
      <c r="B2" s="265" t="s">
        <v>215</v>
      </c>
      <c r="C2" s="266"/>
      <c r="D2" s="167" t="s">
        <v>216</v>
      </c>
      <c r="E2" s="163" t="s">
        <v>217</v>
      </c>
      <c r="F2" s="164" t="s">
        <v>218</v>
      </c>
      <c r="G2" s="165" t="s">
        <v>221</v>
      </c>
      <c r="H2" s="163" t="s">
        <v>219</v>
      </c>
      <c r="I2" s="168" t="s">
        <v>220</v>
      </c>
      <c r="J2" s="167" t="s">
        <v>216</v>
      </c>
      <c r="K2" s="163" t="s">
        <v>217</v>
      </c>
      <c r="L2" s="164" t="s">
        <v>218</v>
      </c>
      <c r="M2" s="165" t="s">
        <v>221</v>
      </c>
      <c r="N2" s="163" t="s">
        <v>219</v>
      </c>
      <c r="O2" s="168" t="s">
        <v>220</v>
      </c>
    </row>
    <row r="3" spans="1:15" s="2" customFormat="1" ht="18.75" x14ac:dyDescent="0.15">
      <c r="A3" s="78">
        <v>1</v>
      </c>
      <c r="B3" s="146" t="s">
        <v>284</v>
      </c>
      <c r="C3" s="100"/>
      <c r="D3" s="100"/>
      <c r="E3" s="100"/>
      <c r="F3" s="100"/>
      <c r="G3" s="100"/>
      <c r="H3" s="100"/>
      <c r="I3" s="100"/>
      <c r="J3" s="100"/>
      <c r="K3" s="100"/>
      <c r="L3" s="100"/>
      <c r="M3" s="100"/>
      <c r="N3" s="100"/>
      <c r="O3" s="100"/>
    </row>
    <row r="4" spans="1:15" s="2" customFormat="1" ht="16.149999999999999" customHeight="1" x14ac:dyDescent="0.15">
      <c r="A4" s="271" t="s">
        <v>267</v>
      </c>
      <c r="B4" s="259" t="s">
        <v>143</v>
      </c>
      <c r="C4" s="4" t="s">
        <v>103</v>
      </c>
      <c r="D4" s="3" t="s">
        <v>104</v>
      </c>
      <c r="E4" s="43">
        <v>2000</v>
      </c>
      <c r="F4" s="69">
        <v>1</v>
      </c>
      <c r="G4" s="69">
        <v>2</v>
      </c>
      <c r="H4" s="44">
        <f t="shared" ref="H4:H12" si="0">F4*G4*E4</f>
        <v>4000</v>
      </c>
      <c r="I4" s="8"/>
      <c r="J4" s="3" t="s">
        <v>77</v>
      </c>
      <c r="K4" s="43">
        <v>2000</v>
      </c>
      <c r="L4" s="69"/>
      <c r="M4" s="69">
        <v>2</v>
      </c>
      <c r="N4" s="44">
        <f t="shared" ref="N4:N10" si="1">L4*M4*K4</f>
        <v>0</v>
      </c>
      <c r="O4" s="8" t="s">
        <v>292</v>
      </c>
    </row>
    <row r="5" spans="1:15" s="2" customFormat="1" ht="33" x14ac:dyDescent="0.15">
      <c r="A5" s="272"/>
      <c r="B5" s="260"/>
      <c r="C5" s="63" t="s">
        <v>280</v>
      </c>
      <c r="D5" s="3" t="s">
        <v>113</v>
      </c>
      <c r="E5" s="61">
        <v>800</v>
      </c>
      <c r="F5" s="69">
        <v>10</v>
      </c>
      <c r="G5" s="69">
        <v>2</v>
      </c>
      <c r="H5" s="44">
        <f t="shared" si="0"/>
        <v>16000</v>
      </c>
      <c r="I5" s="8"/>
      <c r="J5" s="3" t="s">
        <v>77</v>
      </c>
      <c r="K5" s="61">
        <v>800</v>
      </c>
      <c r="L5" s="69"/>
      <c r="M5" s="69">
        <v>2</v>
      </c>
      <c r="N5" s="44">
        <f t="shared" si="1"/>
        <v>0</v>
      </c>
      <c r="O5" s="8" t="s">
        <v>292</v>
      </c>
    </row>
    <row r="6" spans="1:15" s="2" customFormat="1" ht="16.149999999999999" customHeight="1" x14ac:dyDescent="0.15">
      <c r="A6" s="272"/>
      <c r="B6" s="260"/>
      <c r="C6" s="63" t="s">
        <v>109</v>
      </c>
      <c r="D6" s="3" t="s">
        <v>114</v>
      </c>
      <c r="E6" s="61">
        <v>300</v>
      </c>
      <c r="F6" s="69">
        <v>60</v>
      </c>
      <c r="G6" s="69">
        <v>2</v>
      </c>
      <c r="H6" s="44">
        <f t="shared" si="0"/>
        <v>36000</v>
      </c>
      <c r="I6" s="8"/>
      <c r="J6" s="3" t="s">
        <v>114</v>
      </c>
      <c r="K6" s="61">
        <v>300</v>
      </c>
      <c r="L6" s="69"/>
      <c r="M6" s="69">
        <v>2</v>
      </c>
      <c r="N6" s="44">
        <f t="shared" si="1"/>
        <v>0</v>
      </c>
      <c r="O6" s="8" t="s">
        <v>292</v>
      </c>
    </row>
    <row r="7" spans="1:15" s="2" customFormat="1" ht="16.149999999999999" customHeight="1" x14ac:dyDescent="0.15">
      <c r="A7" s="272"/>
      <c r="B7" s="260"/>
      <c r="C7" s="63" t="s">
        <v>110</v>
      </c>
      <c r="D7" s="3" t="s">
        <v>115</v>
      </c>
      <c r="E7" s="61">
        <v>1000</v>
      </c>
      <c r="F7" s="69">
        <v>5</v>
      </c>
      <c r="G7" s="69">
        <v>2</v>
      </c>
      <c r="H7" s="44">
        <f t="shared" si="0"/>
        <v>10000</v>
      </c>
      <c r="I7" s="8"/>
      <c r="J7" s="3" t="s">
        <v>115</v>
      </c>
      <c r="K7" s="61">
        <v>1000</v>
      </c>
      <c r="L7" s="69"/>
      <c r="M7" s="69">
        <v>2</v>
      </c>
      <c r="N7" s="44">
        <f t="shared" si="1"/>
        <v>0</v>
      </c>
      <c r="O7" s="8" t="s">
        <v>292</v>
      </c>
    </row>
    <row r="8" spans="1:15" s="2" customFormat="1" ht="16.149999999999999" customHeight="1" x14ac:dyDescent="0.15">
      <c r="A8" s="272"/>
      <c r="B8" s="260"/>
      <c r="C8" s="63" t="s">
        <v>111</v>
      </c>
      <c r="D8" s="3" t="s">
        <v>113</v>
      </c>
      <c r="E8" s="61">
        <v>1650</v>
      </c>
      <c r="F8" s="69">
        <v>1</v>
      </c>
      <c r="G8" s="69">
        <v>2</v>
      </c>
      <c r="H8" s="44">
        <f t="shared" si="0"/>
        <v>3300</v>
      </c>
      <c r="I8" s="8"/>
      <c r="J8" s="3" t="s">
        <v>77</v>
      </c>
      <c r="K8" s="61">
        <v>1650</v>
      </c>
      <c r="L8" s="69"/>
      <c r="M8" s="69">
        <v>2</v>
      </c>
      <c r="N8" s="44">
        <f t="shared" si="1"/>
        <v>0</v>
      </c>
      <c r="O8" s="8" t="s">
        <v>292</v>
      </c>
    </row>
    <row r="9" spans="1:15" s="2" customFormat="1" ht="16.149999999999999" customHeight="1" x14ac:dyDescent="0.15">
      <c r="A9" s="273"/>
      <c r="B9" s="261"/>
      <c r="C9" s="63" t="s">
        <v>112</v>
      </c>
      <c r="D9" s="3" t="s">
        <v>116</v>
      </c>
      <c r="E9" s="61">
        <v>1500</v>
      </c>
      <c r="F9" s="69">
        <v>1</v>
      </c>
      <c r="G9" s="69">
        <v>2</v>
      </c>
      <c r="H9" s="44">
        <f t="shared" si="0"/>
        <v>3000</v>
      </c>
      <c r="I9" s="8"/>
      <c r="J9" s="3" t="s">
        <v>116</v>
      </c>
      <c r="K9" s="61">
        <v>1500</v>
      </c>
      <c r="L9" s="69"/>
      <c r="M9" s="69">
        <v>2</v>
      </c>
      <c r="N9" s="44">
        <f t="shared" si="1"/>
        <v>0</v>
      </c>
      <c r="O9" s="8" t="s">
        <v>292</v>
      </c>
    </row>
    <row r="10" spans="1:15" s="2" customFormat="1" ht="16.149999999999999" customHeight="1" x14ac:dyDescent="0.15">
      <c r="A10" s="140" t="s">
        <v>266</v>
      </c>
      <c r="B10" s="244" t="s">
        <v>146</v>
      </c>
      <c r="C10" s="63"/>
      <c r="D10" s="3" t="s">
        <v>147</v>
      </c>
      <c r="E10" s="61">
        <v>5000</v>
      </c>
      <c r="F10" s="69">
        <v>1</v>
      </c>
      <c r="G10" s="69">
        <v>2</v>
      </c>
      <c r="H10" s="44">
        <f t="shared" si="0"/>
        <v>10000</v>
      </c>
      <c r="I10" s="8"/>
      <c r="J10" s="3" t="s">
        <v>147</v>
      </c>
      <c r="K10" s="61">
        <v>5000</v>
      </c>
      <c r="L10" s="69"/>
      <c r="M10" s="69">
        <v>2</v>
      </c>
      <c r="N10" s="44">
        <f t="shared" si="1"/>
        <v>0</v>
      </c>
      <c r="O10" s="8" t="s">
        <v>292</v>
      </c>
    </row>
    <row r="11" spans="1:15" s="34" customFormat="1" ht="26.45" customHeight="1" x14ac:dyDescent="0.15">
      <c r="A11" s="140" t="s">
        <v>8</v>
      </c>
      <c r="B11" s="4" t="s">
        <v>127</v>
      </c>
      <c r="C11" s="35" t="s">
        <v>144</v>
      </c>
      <c r="D11" s="64" t="s">
        <v>142</v>
      </c>
      <c r="E11" s="45">
        <f>19000*1.3</f>
        <v>24700</v>
      </c>
      <c r="F11" s="68">
        <v>1</v>
      </c>
      <c r="G11" s="68">
        <v>2</v>
      </c>
      <c r="H11" s="46">
        <f t="shared" si="0"/>
        <v>49400</v>
      </c>
      <c r="I11" s="33"/>
      <c r="J11" s="135" t="s">
        <v>142</v>
      </c>
      <c r="K11" s="45"/>
      <c r="L11" s="68"/>
      <c r="M11" s="68"/>
      <c r="N11" s="252">
        <v>7268.56</v>
      </c>
      <c r="O11" s="278" t="s">
        <v>382</v>
      </c>
    </row>
    <row r="12" spans="1:15" s="34" customFormat="1" x14ac:dyDescent="0.15">
      <c r="A12" s="140" t="s">
        <v>13</v>
      </c>
      <c r="B12" s="4" t="s">
        <v>128</v>
      </c>
      <c r="C12" s="35" t="s">
        <v>144</v>
      </c>
      <c r="D12" s="64" t="s">
        <v>142</v>
      </c>
      <c r="E12" s="45">
        <f>39000*1.4</f>
        <v>54600</v>
      </c>
      <c r="F12" s="68">
        <v>2</v>
      </c>
      <c r="G12" s="68">
        <v>2</v>
      </c>
      <c r="H12" s="46">
        <f t="shared" si="0"/>
        <v>218400</v>
      </c>
      <c r="I12" s="33"/>
      <c r="J12" s="135" t="s">
        <v>142</v>
      </c>
      <c r="K12" s="45"/>
      <c r="L12" s="68"/>
      <c r="M12" s="68"/>
      <c r="N12" s="46">
        <v>59395.87</v>
      </c>
      <c r="O12" s="279"/>
    </row>
    <row r="13" spans="1:15" s="34" customFormat="1" x14ac:dyDescent="0.15">
      <c r="A13" s="140" t="s">
        <v>167</v>
      </c>
      <c r="B13" s="97" t="s">
        <v>362</v>
      </c>
      <c r="C13" s="35"/>
      <c r="D13" s="135"/>
      <c r="E13" s="45"/>
      <c r="F13" s="68"/>
      <c r="G13" s="68"/>
      <c r="H13" s="46"/>
      <c r="I13" s="33"/>
      <c r="K13" s="45" t="s">
        <v>359</v>
      </c>
      <c r="L13" s="68"/>
      <c r="M13" s="68"/>
      <c r="N13" s="252">
        <v>4489.1000000000004</v>
      </c>
      <c r="O13" s="279"/>
    </row>
    <row r="14" spans="1:15" s="34" customFormat="1" x14ac:dyDescent="0.15">
      <c r="A14" s="140"/>
      <c r="C14" s="35"/>
      <c r="D14" s="135"/>
      <c r="E14" s="45"/>
      <c r="F14" s="68"/>
      <c r="G14" s="68"/>
      <c r="H14" s="46"/>
      <c r="I14" s="33"/>
      <c r="J14" s="97"/>
      <c r="K14" s="45" t="s">
        <v>360</v>
      </c>
      <c r="L14" s="68"/>
      <c r="M14" s="68"/>
      <c r="N14" s="252">
        <v>8978.2000000000007</v>
      </c>
      <c r="O14" s="280"/>
    </row>
    <row r="15" spans="1:15" s="34" customFormat="1" x14ac:dyDescent="0.15">
      <c r="A15" s="140"/>
      <c r="B15" s="4"/>
      <c r="C15" s="35"/>
      <c r="D15" s="135"/>
      <c r="E15" s="45"/>
      <c r="F15" s="68"/>
      <c r="G15" s="68"/>
      <c r="H15" s="46"/>
      <c r="I15" s="33"/>
      <c r="J15" s="135"/>
      <c r="K15" s="45"/>
      <c r="L15" s="68"/>
      <c r="M15" s="68"/>
      <c r="N15" s="46"/>
      <c r="O15" s="33"/>
    </row>
    <row r="16" spans="1:15" s="2" customFormat="1" ht="16.149999999999999" customHeight="1" x14ac:dyDescent="0.35">
      <c r="A16" s="138"/>
      <c r="B16" s="4"/>
      <c r="C16" s="10"/>
      <c r="D16" s="3"/>
      <c r="E16" s="85" t="s">
        <v>224</v>
      </c>
      <c r="F16" s="69"/>
      <c r="G16" s="69"/>
      <c r="H16" s="48">
        <f>SUM(H4:H12)</f>
        <v>350100</v>
      </c>
      <c r="I16" s="3"/>
      <c r="J16" s="3"/>
      <c r="K16" s="85" t="s">
        <v>224</v>
      </c>
      <c r="L16" s="69"/>
      <c r="M16" s="69"/>
      <c r="N16" s="48">
        <f>SUM(N4:N15)</f>
        <v>80131.73000000001</v>
      </c>
      <c r="O16" s="3"/>
    </row>
    <row r="17" spans="1:15" s="2" customFormat="1" ht="18" customHeight="1" x14ac:dyDescent="0.15">
      <c r="A17" s="78">
        <v>2</v>
      </c>
      <c r="B17" s="274" t="s">
        <v>235</v>
      </c>
      <c r="C17" s="275"/>
      <c r="D17" s="101"/>
      <c r="E17" s="101"/>
      <c r="F17" s="101"/>
      <c r="G17" s="101"/>
      <c r="H17" s="101"/>
      <c r="I17" s="101"/>
      <c r="J17" s="101"/>
      <c r="K17" s="101"/>
      <c r="L17" s="101"/>
      <c r="M17" s="101"/>
      <c r="N17" s="101"/>
      <c r="O17" s="101"/>
    </row>
    <row r="18" spans="1:15" s="2" customFormat="1" ht="16.5" customHeight="1" x14ac:dyDescent="0.15">
      <c r="A18" s="79" t="s">
        <v>14</v>
      </c>
      <c r="B18" s="27" t="s">
        <v>16</v>
      </c>
      <c r="C18" s="10" t="s">
        <v>18</v>
      </c>
      <c r="D18" s="3" t="s">
        <v>77</v>
      </c>
      <c r="E18" s="43">
        <v>2000</v>
      </c>
      <c r="F18" s="69">
        <v>1</v>
      </c>
      <c r="G18" s="69">
        <v>1</v>
      </c>
      <c r="H18" s="44">
        <f t="shared" ref="H18:H37" si="2">F18*G18*E18</f>
        <v>2000</v>
      </c>
      <c r="I18" s="8"/>
      <c r="J18" s="3" t="s">
        <v>77</v>
      </c>
      <c r="K18" s="43">
        <v>2000</v>
      </c>
      <c r="L18" s="69">
        <v>1</v>
      </c>
      <c r="M18" s="69">
        <v>1</v>
      </c>
      <c r="N18" s="44">
        <f t="shared" ref="N18:N19" si="3">L18*M18*K18</f>
        <v>2000</v>
      </c>
      <c r="O18" s="8"/>
    </row>
    <row r="19" spans="1:15" s="2" customFormat="1" ht="33" x14ac:dyDescent="0.15">
      <c r="A19" s="79" t="s">
        <v>15</v>
      </c>
      <c r="B19" s="4" t="s">
        <v>76</v>
      </c>
      <c r="C19" s="10" t="s">
        <v>78</v>
      </c>
      <c r="D19" s="3" t="s">
        <v>77</v>
      </c>
      <c r="E19" s="43">
        <v>2000</v>
      </c>
      <c r="F19" s="69">
        <v>1</v>
      </c>
      <c r="G19" s="69">
        <v>1</v>
      </c>
      <c r="H19" s="44">
        <f t="shared" si="2"/>
        <v>2000</v>
      </c>
      <c r="I19" s="8"/>
      <c r="J19" s="3" t="s">
        <v>77</v>
      </c>
      <c r="K19" s="43">
        <v>2000</v>
      </c>
      <c r="L19" s="69">
        <v>1</v>
      </c>
      <c r="M19" s="69">
        <v>1</v>
      </c>
      <c r="N19" s="44">
        <f t="shared" si="3"/>
        <v>2000</v>
      </c>
      <c r="O19" s="8"/>
    </row>
    <row r="20" spans="1:15" s="2" customFormat="1" ht="28.9" customHeight="1" x14ac:dyDescent="0.15">
      <c r="A20" s="79" t="s">
        <v>70</v>
      </c>
      <c r="B20" s="4" t="s">
        <v>36</v>
      </c>
      <c r="C20" s="27" t="s">
        <v>93</v>
      </c>
      <c r="D20" s="3" t="s">
        <v>7</v>
      </c>
      <c r="E20" s="43">
        <v>300</v>
      </c>
      <c r="F20" s="69">
        <v>32</v>
      </c>
      <c r="G20" s="69">
        <v>1</v>
      </c>
      <c r="H20" s="44">
        <f>F20*G20*E20</f>
        <v>9600</v>
      </c>
      <c r="I20" s="8" t="s">
        <v>273</v>
      </c>
      <c r="J20" s="3" t="s">
        <v>7</v>
      </c>
      <c r="K20" s="43">
        <v>300</v>
      </c>
      <c r="L20" s="69">
        <v>36</v>
      </c>
      <c r="M20" s="69">
        <v>1</v>
      </c>
      <c r="N20" s="44">
        <f>L20*M20*K20</f>
        <v>10800</v>
      </c>
      <c r="O20" s="8" t="s">
        <v>355</v>
      </c>
    </row>
    <row r="21" spans="1:15" s="41" customFormat="1" ht="30" x14ac:dyDescent="0.3">
      <c r="A21" s="79" t="s">
        <v>71</v>
      </c>
      <c r="B21" s="4" t="s">
        <v>81</v>
      </c>
      <c r="C21" s="42" t="s">
        <v>68</v>
      </c>
      <c r="D21" s="3" t="s">
        <v>79</v>
      </c>
      <c r="E21" s="43">
        <v>1400</v>
      </c>
      <c r="F21" s="69">
        <v>1</v>
      </c>
      <c r="G21" s="69">
        <v>1</v>
      </c>
      <c r="H21" s="44">
        <f t="shared" si="2"/>
        <v>1400</v>
      </c>
      <c r="I21" s="8"/>
      <c r="J21" s="3" t="s">
        <v>5</v>
      </c>
      <c r="K21" s="43">
        <v>1400</v>
      </c>
      <c r="L21" s="69">
        <v>2</v>
      </c>
      <c r="M21" s="69">
        <v>1</v>
      </c>
      <c r="N21" s="44">
        <f t="shared" ref="N21:N37" si="4">L21*M21*K21</f>
        <v>2800</v>
      </c>
      <c r="O21" s="8"/>
    </row>
    <row r="22" spans="1:15" s="41" customFormat="1" x14ac:dyDescent="0.3">
      <c r="A22" s="79" t="s">
        <v>258</v>
      </c>
      <c r="B22" s="4" t="s">
        <v>82</v>
      </c>
      <c r="C22" s="245" t="s">
        <v>69</v>
      </c>
      <c r="D22" s="3" t="s">
        <v>80</v>
      </c>
      <c r="E22" s="43">
        <v>2000</v>
      </c>
      <c r="F22" s="69">
        <v>2</v>
      </c>
      <c r="G22" s="69">
        <v>1</v>
      </c>
      <c r="H22" s="44">
        <f t="shared" si="2"/>
        <v>4000</v>
      </c>
      <c r="I22" s="8"/>
      <c r="J22" s="3" t="s">
        <v>80</v>
      </c>
      <c r="K22" s="43">
        <v>2000</v>
      </c>
      <c r="L22" s="69"/>
      <c r="M22" s="69">
        <v>1</v>
      </c>
      <c r="N22" s="44">
        <f t="shared" si="4"/>
        <v>0</v>
      </c>
      <c r="O22" s="8" t="s">
        <v>314</v>
      </c>
    </row>
    <row r="23" spans="1:15" s="38" customFormat="1" ht="15" customHeight="1" x14ac:dyDescent="0.15">
      <c r="A23" s="79" t="s">
        <v>259</v>
      </c>
      <c r="B23" s="8" t="s">
        <v>177</v>
      </c>
      <c r="C23" s="11" t="s">
        <v>178</v>
      </c>
      <c r="D23" s="240" t="s">
        <v>161</v>
      </c>
      <c r="E23" s="241">
        <v>40</v>
      </c>
      <c r="F23" s="89">
        <v>30</v>
      </c>
      <c r="G23" s="89">
        <v>1</v>
      </c>
      <c r="H23" s="44">
        <f t="shared" si="2"/>
        <v>1200</v>
      </c>
      <c r="I23" s="8"/>
      <c r="J23" s="251" t="s">
        <v>161</v>
      </c>
      <c r="K23" s="241">
        <v>40</v>
      </c>
      <c r="L23" s="89">
        <v>30</v>
      </c>
      <c r="M23" s="89">
        <v>1</v>
      </c>
      <c r="N23" s="44">
        <f t="shared" si="4"/>
        <v>1200</v>
      </c>
      <c r="O23" s="8"/>
    </row>
    <row r="24" spans="1:15" s="38" customFormat="1" ht="17.25" x14ac:dyDescent="0.15">
      <c r="A24" s="79" t="s">
        <v>118</v>
      </c>
      <c r="B24" s="8" t="s">
        <v>268</v>
      </c>
      <c r="C24" s="11" t="s">
        <v>269</v>
      </c>
      <c r="D24" s="240" t="s">
        <v>270</v>
      </c>
      <c r="E24" s="241">
        <v>150</v>
      </c>
      <c r="F24" s="89">
        <v>2</v>
      </c>
      <c r="G24" s="89">
        <v>1</v>
      </c>
      <c r="H24" s="44">
        <f t="shared" si="2"/>
        <v>300</v>
      </c>
      <c r="I24" s="8"/>
      <c r="J24" s="240" t="s">
        <v>5</v>
      </c>
      <c r="K24" s="241">
        <v>150</v>
      </c>
      <c r="L24" s="89">
        <v>1</v>
      </c>
      <c r="M24" s="89">
        <v>1</v>
      </c>
      <c r="N24" s="44">
        <f t="shared" si="4"/>
        <v>150</v>
      </c>
      <c r="O24" s="8"/>
    </row>
    <row r="25" spans="1:15" s="34" customFormat="1" ht="16.149999999999999" customHeight="1" x14ac:dyDescent="0.15">
      <c r="A25" s="79" t="s">
        <v>119</v>
      </c>
      <c r="B25" s="4" t="s">
        <v>11</v>
      </c>
      <c r="C25" s="247"/>
      <c r="D25" s="3" t="s">
        <v>5</v>
      </c>
      <c r="E25" s="43">
        <v>5</v>
      </c>
      <c r="F25" s="69">
        <v>1</v>
      </c>
      <c r="G25" s="69">
        <v>1</v>
      </c>
      <c r="H25" s="44">
        <f t="shared" si="2"/>
        <v>5</v>
      </c>
      <c r="I25" s="3"/>
      <c r="J25" s="3" t="s">
        <v>5</v>
      </c>
      <c r="K25" s="43">
        <v>5</v>
      </c>
      <c r="L25" s="69">
        <v>1</v>
      </c>
      <c r="M25" s="69">
        <v>1</v>
      </c>
      <c r="N25" s="44">
        <f t="shared" si="4"/>
        <v>5</v>
      </c>
      <c r="O25" s="3"/>
    </row>
    <row r="26" spans="1:15" s="34" customFormat="1" ht="16.149999999999999" customHeight="1" x14ac:dyDescent="0.15">
      <c r="A26" s="79" t="s">
        <v>120</v>
      </c>
      <c r="B26" s="4" t="s">
        <v>191</v>
      </c>
      <c r="C26" s="247"/>
      <c r="D26" s="3" t="s">
        <v>12</v>
      </c>
      <c r="E26" s="43">
        <v>5</v>
      </c>
      <c r="F26" s="69">
        <v>20</v>
      </c>
      <c r="G26" s="69">
        <v>1</v>
      </c>
      <c r="H26" s="44">
        <f t="shared" si="2"/>
        <v>100</v>
      </c>
      <c r="I26" s="3"/>
      <c r="J26" s="3" t="s">
        <v>5</v>
      </c>
      <c r="K26" s="43">
        <v>5</v>
      </c>
      <c r="L26" s="69">
        <v>20</v>
      </c>
      <c r="M26" s="69">
        <v>1</v>
      </c>
      <c r="N26" s="44">
        <f t="shared" si="4"/>
        <v>100</v>
      </c>
      <c r="O26" s="3"/>
    </row>
    <row r="27" spans="1:15" s="34" customFormat="1" ht="16.149999999999999" customHeight="1" x14ac:dyDescent="0.15">
      <c r="A27" s="79" t="s">
        <v>121</v>
      </c>
      <c r="B27" s="4" t="s">
        <v>135</v>
      </c>
      <c r="C27" s="247" t="s">
        <v>138</v>
      </c>
      <c r="D27" s="3" t="s">
        <v>79</v>
      </c>
      <c r="E27" s="43">
        <v>30</v>
      </c>
      <c r="F27" s="69">
        <v>1</v>
      </c>
      <c r="G27" s="69">
        <v>1</v>
      </c>
      <c r="H27" s="44">
        <f t="shared" si="2"/>
        <v>30</v>
      </c>
      <c r="I27" s="3"/>
      <c r="J27" s="3" t="s">
        <v>5</v>
      </c>
      <c r="K27" s="43">
        <v>30</v>
      </c>
      <c r="L27" s="69">
        <v>1</v>
      </c>
      <c r="M27" s="69">
        <v>1</v>
      </c>
      <c r="N27" s="44">
        <f t="shared" si="4"/>
        <v>30</v>
      </c>
      <c r="O27" s="3"/>
    </row>
    <row r="28" spans="1:15" s="34" customFormat="1" ht="16.149999999999999" customHeight="1" x14ac:dyDescent="0.15">
      <c r="A28" s="79" t="s">
        <v>122</v>
      </c>
      <c r="B28" s="4" t="s">
        <v>153</v>
      </c>
      <c r="C28" s="247" t="s">
        <v>176</v>
      </c>
      <c r="D28" s="3" t="s">
        <v>175</v>
      </c>
      <c r="E28" s="43">
        <v>80</v>
      </c>
      <c r="F28" s="69">
        <v>1</v>
      </c>
      <c r="G28" s="69">
        <v>1</v>
      </c>
      <c r="H28" s="44">
        <f t="shared" si="2"/>
        <v>80</v>
      </c>
      <c r="I28" s="3"/>
      <c r="J28" s="3" t="s">
        <v>5</v>
      </c>
      <c r="K28" s="43">
        <v>80</v>
      </c>
      <c r="L28" s="69">
        <v>1</v>
      </c>
      <c r="M28" s="69">
        <v>1</v>
      </c>
      <c r="N28" s="44">
        <f t="shared" si="4"/>
        <v>80</v>
      </c>
      <c r="O28" s="3"/>
    </row>
    <row r="29" spans="1:15" s="34" customFormat="1" x14ac:dyDescent="0.15">
      <c r="A29" s="79" t="s">
        <v>123</v>
      </c>
      <c r="B29" s="4" t="s">
        <v>245</v>
      </c>
      <c r="C29" s="247" t="s">
        <v>246</v>
      </c>
      <c r="D29" s="3" t="s">
        <v>247</v>
      </c>
      <c r="E29" s="43">
        <v>150</v>
      </c>
      <c r="F29" s="69">
        <v>24</v>
      </c>
      <c r="G29" s="69">
        <v>1</v>
      </c>
      <c r="H29" s="44">
        <f t="shared" si="2"/>
        <v>3600</v>
      </c>
      <c r="I29" s="3"/>
      <c r="J29" s="3" t="s">
        <v>247</v>
      </c>
      <c r="K29" s="43">
        <v>150</v>
      </c>
      <c r="L29" s="69"/>
      <c r="M29" s="69">
        <v>1</v>
      </c>
      <c r="N29" s="44">
        <f t="shared" si="4"/>
        <v>0</v>
      </c>
      <c r="O29" s="3" t="s">
        <v>384</v>
      </c>
    </row>
    <row r="30" spans="1:15" s="34" customFormat="1" x14ac:dyDescent="0.15">
      <c r="A30" s="79" t="s">
        <v>124</v>
      </c>
      <c r="B30" s="4" t="s">
        <v>154</v>
      </c>
      <c r="C30" s="247" t="s">
        <v>173</v>
      </c>
      <c r="D30" s="3" t="s">
        <v>174</v>
      </c>
      <c r="E30" s="43">
        <v>50</v>
      </c>
      <c r="F30" s="69">
        <v>24</v>
      </c>
      <c r="G30" s="69">
        <v>1</v>
      </c>
      <c r="H30" s="44">
        <f t="shared" si="2"/>
        <v>1200</v>
      </c>
      <c r="I30" s="3"/>
      <c r="J30" s="3" t="s">
        <v>174</v>
      </c>
      <c r="K30" s="43">
        <v>50</v>
      </c>
      <c r="L30" s="69"/>
      <c r="M30" s="69">
        <v>1</v>
      </c>
      <c r="N30" s="44">
        <f t="shared" si="4"/>
        <v>0</v>
      </c>
      <c r="O30" s="3" t="s">
        <v>384</v>
      </c>
    </row>
    <row r="31" spans="1:15" s="34" customFormat="1" x14ac:dyDescent="0.15">
      <c r="A31" s="79" t="s">
        <v>125</v>
      </c>
      <c r="B31" s="4" t="s">
        <v>248</v>
      </c>
      <c r="C31" s="247" t="s">
        <v>249</v>
      </c>
      <c r="D31" s="3" t="s">
        <v>174</v>
      </c>
      <c r="E31" s="43">
        <v>150</v>
      </c>
      <c r="F31" s="69">
        <v>24</v>
      </c>
      <c r="G31" s="69">
        <v>1</v>
      </c>
      <c r="H31" s="44">
        <f t="shared" si="2"/>
        <v>3600</v>
      </c>
      <c r="I31" s="3"/>
      <c r="J31" s="3" t="s">
        <v>174</v>
      </c>
      <c r="K31" s="43">
        <v>150</v>
      </c>
      <c r="L31" s="69"/>
      <c r="M31" s="69">
        <v>1</v>
      </c>
      <c r="N31" s="44">
        <f t="shared" si="4"/>
        <v>0</v>
      </c>
      <c r="O31" s="3" t="s">
        <v>384</v>
      </c>
    </row>
    <row r="32" spans="1:15" s="34" customFormat="1" ht="33" x14ac:dyDescent="0.15">
      <c r="A32" s="79" t="s">
        <v>136</v>
      </c>
      <c r="B32" s="4" t="s">
        <v>188</v>
      </c>
      <c r="C32" s="247" t="s">
        <v>189</v>
      </c>
      <c r="D32" s="3" t="s">
        <v>190</v>
      </c>
      <c r="E32" s="43">
        <v>8000</v>
      </c>
      <c r="F32" s="69">
        <v>1</v>
      </c>
      <c r="G32" s="69">
        <v>1</v>
      </c>
      <c r="H32" s="44">
        <f t="shared" si="2"/>
        <v>8000</v>
      </c>
      <c r="I32" s="3"/>
      <c r="J32" s="3" t="s">
        <v>116</v>
      </c>
      <c r="K32" s="43">
        <v>8000</v>
      </c>
      <c r="L32" s="69"/>
      <c r="M32" s="69">
        <v>1</v>
      </c>
      <c r="N32" s="44">
        <f t="shared" si="4"/>
        <v>0</v>
      </c>
      <c r="O32" s="3" t="s">
        <v>384</v>
      </c>
    </row>
    <row r="33" spans="1:15" s="34" customFormat="1" x14ac:dyDescent="0.15">
      <c r="A33" s="79" t="s">
        <v>179</v>
      </c>
      <c r="B33" s="4" t="s">
        <v>252</v>
      </c>
      <c r="C33" s="247" t="s">
        <v>253</v>
      </c>
      <c r="D33" s="3" t="s">
        <v>254</v>
      </c>
      <c r="E33" s="43">
        <v>300</v>
      </c>
      <c r="F33" s="69">
        <v>1</v>
      </c>
      <c r="G33" s="69">
        <v>1</v>
      </c>
      <c r="H33" s="44">
        <f t="shared" si="2"/>
        <v>300</v>
      </c>
      <c r="I33" s="3"/>
      <c r="J33" s="3" t="s">
        <v>116</v>
      </c>
      <c r="K33" s="43">
        <v>300</v>
      </c>
      <c r="L33" s="69"/>
      <c r="M33" s="69">
        <v>1</v>
      </c>
      <c r="N33" s="44">
        <f t="shared" si="4"/>
        <v>0</v>
      </c>
      <c r="O33" s="3" t="s">
        <v>384</v>
      </c>
    </row>
    <row r="34" spans="1:15" s="34" customFormat="1" ht="33" x14ac:dyDescent="0.15">
      <c r="A34" s="79" t="s">
        <v>180</v>
      </c>
      <c r="B34" s="4" t="s">
        <v>87</v>
      </c>
      <c r="C34" s="247" t="s">
        <v>88</v>
      </c>
      <c r="D34" s="3" t="s">
        <v>141</v>
      </c>
      <c r="E34" s="43">
        <v>140</v>
      </c>
      <c r="F34" s="69">
        <v>10</v>
      </c>
      <c r="G34" s="69">
        <v>1</v>
      </c>
      <c r="H34" s="44">
        <f t="shared" si="2"/>
        <v>1400</v>
      </c>
      <c r="I34" s="3"/>
      <c r="J34" s="3" t="s">
        <v>5</v>
      </c>
      <c r="K34" s="43">
        <v>140</v>
      </c>
      <c r="L34" s="69"/>
      <c r="M34" s="69">
        <v>1</v>
      </c>
      <c r="N34" s="44">
        <f t="shared" si="4"/>
        <v>0</v>
      </c>
      <c r="O34" s="3" t="s">
        <v>384</v>
      </c>
    </row>
    <row r="35" spans="1:15" s="34" customFormat="1" x14ac:dyDescent="0.15">
      <c r="A35" s="79" t="s">
        <v>181</v>
      </c>
      <c r="B35" s="4" t="s">
        <v>255</v>
      </c>
      <c r="C35" s="247" t="s">
        <v>256</v>
      </c>
      <c r="D35" s="3" t="s">
        <v>257</v>
      </c>
      <c r="E35" s="43">
        <v>80</v>
      </c>
      <c r="F35" s="69">
        <v>10</v>
      </c>
      <c r="G35" s="69">
        <v>1</v>
      </c>
      <c r="H35" s="44">
        <f t="shared" si="2"/>
        <v>800</v>
      </c>
      <c r="I35" s="3"/>
      <c r="J35" s="3" t="s">
        <v>5</v>
      </c>
      <c r="K35" s="43">
        <v>80</v>
      </c>
      <c r="L35" s="69"/>
      <c r="M35" s="69">
        <v>1</v>
      </c>
      <c r="N35" s="44">
        <f t="shared" si="4"/>
        <v>0</v>
      </c>
      <c r="O35" s="3"/>
    </row>
    <row r="36" spans="1:15" s="34" customFormat="1" x14ac:dyDescent="0.15">
      <c r="A36" s="79" t="s">
        <v>250</v>
      </c>
      <c r="B36" s="4" t="s">
        <v>89</v>
      </c>
      <c r="C36" s="247" t="s">
        <v>90</v>
      </c>
      <c r="D36" s="3" t="s">
        <v>91</v>
      </c>
      <c r="E36" s="43">
        <v>300</v>
      </c>
      <c r="F36" s="69">
        <v>1</v>
      </c>
      <c r="G36" s="69">
        <v>1</v>
      </c>
      <c r="H36" s="44">
        <f t="shared" si="2"/>
        <v>300</v>
      </c>
      <c r="I36" s="8"/>
      <c r="J36" s="3" t="s">
        <v>91</v>
      </c>
      <c r="K36" s="43">
        <v>300</v>
      </c>
      <c r="L36" s="69">
        <v>1</v>
      </c>
      <c r="M36" s="69">
        <v>1</v>
      </c>
      <c r="N36" s="44">
        <f t="shared" si="4"/>
        <v>300</v>
      </c>
      <c r="O36" s="8"/>
    </row>
    <row r="37" spans="1:15" s="2" customFormat="1" ht="37.15" customHeight="1" x14ac:dyDescent="0.15">
      <c r="A37" s="79" t="s">
        <v>251</v>
      </c>
      <c r="B37" s="4" t="s">
        <v>37</v>
      </c>
      <c r="C37" s="27"/>
      <c r="D37" s="3" t="s">
        <v>19</v>
      </c>
      <c r="E37" s="43">
        <v>1000</v>
      </c>
      <c r="F37" s="69">
        <v>6</v>
      </c>
      <c r="G37" s="69">
        <v>1</v>
      </c>
      <c r="H37" s="44">
        <f t="shared" si="2"/>
        <v>6000</v>
      </c>
      <c r="I37" s="8" t="s">
        <v>86</v>
      </c>
      <c r="J37" s="3" t="s">
        <v>19</v>
      </c>
      <c r="K37" s="43">
        <v>1000</v>
      </c>
      <c r="L37" s="69">
        <v>6</v>
      </c>
      <c r="M37" s="69">
        <v>1</v>
      </c>
      <c r="N37" s="44">
        <f t="shared" si="4"/>
        <v>6000</v>
      </c>
      <c r="O37" s="8" t="s">
        <v>86</v>
      </c>
    </row>
    <row r="38" spans="1:15" s="2" customFormat="1" ht="16.149999999999999" customHeight="1" x14ac:dyDescent="0.35">
      <c r="A38" s="79"/>
      <c r="B38" s="4"/>
      <c r="C38" s="10"/>
      <c r="D38" s="3"/>
      <c r="E38" s="85" t="s">
        <v>224</v>
      </c>
      <c r="F38" s="69"/>
      <c r="G38" s="69"/>
      <c r="H38" s="48">
        <f>SUM(H18:H37)</f>
        <v>45915</v>
      </c>
      <c r="I38" s="8"/>
      <c r="J38" s="3"/>
      <c r="K38" s="85" t="s">
        <v>224</v>
      </c>
      <c r="L38" s="69"/>
      <c r="M38" s="69"/>
      <c r="N38" s="48">
        <f>SUM(N18:N37)</f>
        <v>25465</v>
      </c>
      <c r="O38" s="8"/>
    </row>
    <row r="39" spans="1:15" s="2" customFormat="1" ht="18" x14ac:dyDescent="0.35">
      <c r="A39" s="82"/>
      <c r="B39" s="15"/>
      <c r="C39" s="15"/>
      <c r="D39" s="15"/>
      <c r="E39" s="49" t="s">
        <v>394</v>
      </c>
      <c r="F39" s="72"/>
      <c r="G39" s="72"/>
      <c r="H39" s="48">
        <f>H38*6</f>
        <v>275490</v>
      </c>
      <c r="I39" s="6"/>
      <c r="J39" s="15"/>
      <c r="K39" s="49" t="s">
        <v>393</v>
      </c>
      <c r="L39" s="72"/>
      <c r="M39" s="72"/>
      <c r="N39" s="48">
        <f>N38*13</f>
        <v>331045</v>
      </c>
      <c r="O39" s="198"/>
    </row>
    <row r="40" spans="1:15" s="2" customFormat="1" ht="18.75" x14ac:dyDescent="0.15">
      <c r="A40" s="78">
        <v>3</v>
      </c>
      <c r="B40" s="58" t="s">
        <v>102</v>
      </c>
      <c r="C40" s="29"/>
      <c r="D40" s="29"/>
      <c r="E40" s="50"/>
      <c r="F40" s="71"/>
      <c r="G40" s="71"/>
      <c r="H40" s="50"/>
      <c r="I40" s="29"/>
      <c r="J40" s="90"/>
      <c r="K40" s="50"/>
      <c r="L40" s="71"/>
      <c r="M40" s="71"/>
      <c r="N40" s="50"/>
      <c r="O40" s="90"/>
    </row>
    <row r="41" spans="1:15" s="34" customFormat="1" ht="16.149999999999999" customHeight="1" x14ac:dyDescent="0.15">
      <c r="A41" s="87" t="s">
        <v>117</v>
      </c>
      <c r="B41" s="30" t="s">
        <v>9</v>
      </c>
      <c r="C41" s="35"/>
      <c r="D41" s="39" t="s">
        <v>4</v>
      </c>
      <c r="E41" s="45">
        <v>35</v>
      </c>
      <c r="F41" s="68">
        <v>2</v>
      </c>
      <c r="G41" s="68">
        <v>1</v>
      </c>
      <c r="H41" s="46">
        <f t="shared" ref="H41:H70" si="5">F41*G41*E41</f>
        <v>70</v>
      </c>
      <c r="I41" s="40"/>
      <c r="J41" s="39" t="s">
        <v>4</v>
      </c>
      <c r="K41" s="45">
        <v>35</v>
      </c>
      <c r="L41" s="69">
        <v>2</v>
      </c>
      <c r="M41" s="68">
        <v>1</v>
      </c>
      <c r="N41" s="46">
        <f t="shared" ref="N41:N70" si="6">L41*M41*K41</f>
        <v>70</v>
      </c>
      <c r="O41" s="135"/>
    </row>
    <row r="42" spans="1:15" s="38" customFormat="1" ht="15" customHeight="1" x14ac:dyDescent="0.15">
      <c r="A42" s="87" t="s">
        <v>72</v>
      </c>
      <c r="B42" s="33" t="s">
        <v>24</v>
      </c>
      <c r="C42" s="36" t="s">
        <v>101</v>
      </c>
      <c r="D42" s="37" t="s">
        <v>4</v>
      </c>
      <c r="E42" s="51">
        <v>1000</v>
      </c>
      <c r="F42" s="70">
        <v>1</v>
      </c>
      <c r="G42" s="70">
        <v>1</v>
      </c>
      <c r="H42" s="46">
        <f t="shared" si="5"/>
        <v>1000</v>
      </c>
      <c r="I42" s="33" t="s">
        <v>21</v>
      </c>
      <c r="J42" s="37" t="s">
        <v>4</v>
      </c>
      <c r="K42" s="51">
        <v>1000</v>
      </c>
      <c r="L42" s="70">
        <v>1</v>
      </c>
      <c r="M42" s="70">
        <v>1</v>
      </c>
      <c r="N42" s="46">
        <f t="shared" si="6"/>
        <v>1000</v>
      </c>
      <c r="O42" s="33" t="s">
        <v>21</v>
      </c>
    </row>
    <row r="43" spans="1:15" s="34" customFormat="1" ht="15" customHeight="1" x14ac:dyDescent="0.15">
      <c r="A43" s="87" t="s">
        <v>73</v>
      </c>
      <c r="B43" s="30" t="s">
        <v>25</v>
      </c>
      <c r="C43" s="35" t="s">
        <v>26</v>
      </c>
      <c r="D43" s="39" t="s">
        <v>3</v>
      </c>
      <c r="E43" s="45">
        <v>550</v>
      </c>
      <c r="F43" s="68">
        <v>4</v>
      </c>
      <c r="G43" s="68">
        <v>1</v>
      </c>
      <c r="H43" s="46">
        <f t="shared" si="5"/>
        <v>2200</v>
      </c>
      <c r="I43" s="33" t="s">
        <v>21</v>
      </c>
      <c r="J43" s="39" t="s">
        <v>3</v>
      </c>
      <c r="K43" s="45">
        <v>550</v>
      </c>
      <c r="L43" s="68">
        <v>4</v>
      </c>
      <c r="M43" s="68">
        <v>1</v>
      </c>
      <c r="N43" s="46">
        <f t="shared" si="6"/>
        <v>2200</v>
      </c>
      <c r="O43" s="33" t="s">
        <v>21</v>
      </c>
    </row>
    <row r="44" spans="1:15" s="34" customFormat="1" ht="17.25" x14ac:dyDescent="0.15">
      <c r="A44" s="87" t="s">
        <v>74</v>
      </c>
      <c r="B44" s="30" t="s">
        <v>261</v>
      </c>
      <c r="C44" s="35"/>
      <c r="D44" s="139" t="s">
        <v>262</v>
      </c>
      <c r="E44" s="45">
        <v>1500</v>
      </c>
      <c r="F44" s="68">
        <v>1</v>
      </c>
      <c r="G44" s="68">
        <v>1</v>
      </c>
      <c r="H44" s="46">
        <f t="shared" si="5"/>
        <v>1500</v>
      </c>
      <c r="I44" s="33"/>
      <c r="J44" s="139" t="s">
        <v>116</v>
      </c>
      <c r="K44" s="45">
        <v>1500</v>
      </c>
      <c r="L44" s="68">
        <v>1</v>
      </c>
      <c r="M44" s="68">
        <v>1</v>
      </c>
      <c r="N44" s="46">
        <f t="shared" si="6"/>
        <v>1500</v>
      </c>
      <c r="O44" s="33"/>
    </row>
    <row r="45" spans="1:15" s="34" customFormat="1" ht="15" customHeight="1" x14ac:dyDescent="0.15">
      <c r="A45" s="87" t="s">
        <v>75</v>
      </c>
      <c r="B45" s="30" t="s">
        <v>27</v>
      </c>
      <c r="C45" s="35" t="s">
        <v>28</v>
      </c>
      <c r="D45" s="40" t="s">
        <v>29</v>
      </c>
      <c r="E45" s="45">
        <v>3</v>
      </c>
      <c r="F45" s="68">
        <v>300</v>
      </c>
      <c r="G45" s="68">
        <v>1</v>
      </c>
      <c r="H45" s="46">
        <f t="shared" si="5"/>
        <v>900</v>
      </c>
      <c r="I45" s="33"/>
      <c r="J45" s="135" t="s">
        <v>29</v>
      </c>
      <c r="K45" s="45">
        <v>3</v>
      </c>
      <c r="L45" s="68">
        <v>300</v>
      </c>
      <c r="M45" s="68">
        <v>1</v>
      </c>
      <c r="N45" s="46">
        <f t="shared" si="6"/>
        <v>900</v>
      </c>
      <c r="O45" s="33"/>
    </row>
    <row r="46" spans="1:15" s="34" customFormat="1" ht="15" customHeight="1" x14ac:dyDescent="0.15">
      <c r="A46" s="87" t="s">
        <v>38</v>
      </c>
      <c r="B46" s="4" t="s">
        <v>129</v>
      </c>
      <c r="C46" s="35" t="s">
        <v>145</v>
      </c>
      <c r="D46" s="67" t="s">
        <v>29</v>
      </c>
      <c r="E46" s="45">
        <v>3</v>
      </c>
      <c r="F46" s="68">
        <v>100</v>
      </c>
      <c r="G46" s="68">
        <v>1</v>
      </c>
      <c r="H46" s="46">
        <f t="shared" si="5"/>
        <v>300</v>
      </c>
      <c r="I46" s="33"/>
      <c r="J46" s="135" t="s">
        <v>29</v>
      </c>
      <c r="K46" s="45">
        <v>3</v>
      </c>
      <c r="L46" s="68">
        <v>100</v>
      </c>
      <c r="M46" s="68">
        <v>1</v>
      </c>
      <c r="N46" s="46">
        <f t="shared" si="6"/>
        <v>300</v>
      </c>
      <c r="O46" s="33"/>
    </row>
    <row r="47" spans="1:15" s="34" customFormat="1" ht="15" customHeight="1" x14ac:dyDescent="0.15">
      <c r="A47" s="87" t="s">
        <v>39</v>
      </c>
      <c r="B47" s="4" t="s">
        <v>130</v>
      </c>
      <c r="C47" s="35" t="s">
        <v>131</v>
      </c>
      <c r="D47" s="67" t="s">
        <v>133</v>
      </c>
      <c r="E47" s="45">
        <v>0.5</v>
      </c>
      <c r="F47" s="68">
        <v>100</v>
      </c>
      <c r="G47" s="68">
        <v>1</v>
      </c>
      <c r="H47" s="46">
        <f t="shared" si="5"/>
        <v>50</v>
      </c>
      <c r="I47" s="33"/>
      <c r="J47" s="135" t="s">
        <v>132</v>
      </c>
      <c r="K47" s="45">
        <v>0.5</v>
      </c>
      <c r="L47" s="68">
        <v>100</v>
      </c>
      <c r="M47" s="68">
        <v>1</v>
      </c>
      <c r="N47" s="46">
        <f t="shared" si="6"/>
        <v>50</v>
      </c>
      <c r="O47" s="33"/>
    </row>
    <row r="48" spans="1:15" s="34" customFormat="1" ht="15" customHeight="1" x14ac:dyDescent="0.15">
      <c r="A48" s="87" t="s">
        <v>98</v>
      </c>
      <c r="B48" s="4" t="s">
        <v>139</v>
      </c>
      <c r="C48" s="35" t="s">
        <v>140</v>
      </c>
      <c r="D48" s="67" t="s">
        <v>132</v>
      </c>
      <c r="E48" s="45">
        <v>10</v>
      </c>
      <c r="F48" s="68">
        <v>300</v>
      </c>
      <c r="G48" s="68">
        <v>1</v>
      </c>
      <c r="H48" s="46">
        <f t="shared" si="5"/>
        <v>3000</v>
      </c>
      <c r="I48" s="33"/>
      <c r="J48" s="135" t="s">
        <v>132</v>
      </c>
      <c r="K48" s="45">
        <v>10</v>
      </c>
      <c r="L48" s="68">
        <v>300</v>
      </c>
      <c r="M48" s="68">
        <v>1</v>
      </c>
      <c r="N48" s="46">
        <f t="shared" si="6"/>
        <v>3000</v>
      </c>
      <c r="O48" s="33"/>
    </row>
    <row r="49" spans="1:17" s="34" customFormat="1" ht="15" customHeight="1" x14ac:dyDescent="0.15">
      <c r="A49" s="87" t="s">
        <v>99</v>
      </c>
      <c r="B49" s="4" t="s">
        <v>155</v>
      </c>
      <c r="C49" s="35"/>
      <c r="D49" s="67" t="s">
        <v>185</v>
      </c>
      <c r="E49" s="45">
        <v>40</v>
      </c>
      <c r="F49" s="68">
        <v>2</v>
      </c>
      <c r="G49" s="68">
        <v>1</v>
      </c>
      <c r="H49" s="46">
        <f t="shared" si="5"/>
        <v>80</v>
      </c>
      <c r="I49" s="33"/>
      <c r="J49" s="135" t="s">
        <v>161</v>
      </c>
      <c r="K49" s="45">
        <v>40</v>
      </c>
      <c r="L49" s="68">
        <v>2</v>
      </c>
      <c r="M49" s="68">
        <v>1</v>
      </c>
      <c r="N49" s="46">
        <f t="shared" si="6"/>
        <v>80</v>
      </c>
      <c r="O49" s="33"/>
    </row>
    <row r="50" spans="1:17" s="34" customFormat="1" ht="15" customHeight="1" x14ac:dyDescent="0.15">
      <c r="A50" s="87" t="s">
        <v>40</v>
      </c>
      <c r="B50" s="4" t="s">
        <v>195</v>
      </c>
      <c r="C50" s="35" t="s">
        <v>131</v>
      </c>
      <c r="D50" s="77" t="s">
        <v>161</v>
      </c>
      <c r="E50" s="45">
        <v>0.5</v>
      </c>
      <c r="F50" s="68">
        <v>200</v>
      </c>
      <c r="G50" s="68">
        <v>1</v>
      </c>
      <c r="H50" s="46">
        <f t="shared" si="5"/>
        <v>100</v>
      </c>
      <c r="I50" s="33"/>
      <c r="J50" s="135" t="s">
        <v>161</v>
      </c>
      <c r="K50" s="45">
        <v>0.5</v>
      </c>
      <c r="L50" s="68">
        <v>200</v>
      </c>
      <c r="M50" s="68">
        <v>1</v>
      </c>
      <c r="N50" s="46">
        <f t="shared" si="6"/>
        <v>100</v>
      </c>
      <c r="O50" s="33"/>
    </row>
    <row r="51" spans="1:17" s="34" customFormat="1" ht="15" customHeight="1" x14ac:dyDescent="0.15">
      <c r="A51" s="87" t="s">
        <v>41</v>
      </c>
      <c r="B51" s="4" t="s">
        <v>196</v>
      </c>
      <c r="C51" s="35" t="s">
        <v>131</v>
      </c>
      <c r="D51" s="77" t="s">
        <v>161</v>
      </c>
      <c r="E51" s="45">
        <v>0.5</v>
      </c>
      <c r="F51" s="68">
        <v>200</v>
      </c>
      <c r="G51" s="68">
        <v>1</v>
      </c>
      <c r="H51" s="46">
        <f t="shared" si="5"/>
        <v>100</v>
      </c>
      <c r="I51" s="33"/>
      <c r="J51" s="135" t="s">
        <v>161</v>
      </c>
      <c r="K51" s="45">
        <v>0.5</v>
      </c>
      <c r="L51" s="68">
        <v>200</v>
      </c>
      <c r="M51" s="68">
        <v>1</v>
      </c>
      <c r="N51" s="46">
        <f t="shared" si="6"/>
        <v>100</v>
      </c>
      <c r="O51" s="33"/>
    </row>
    <row r="52" spans="1:17" s="34" customFormat="1" ht="15" customHeight="1" x14ac:dyDescent="0.15">
      <c r="A52" s="87" t="s">
        <v>42</v>
      </c>
      <c r="B52" s="4" t="s">
        <v>182</v>
      </c>
      <c r="C52" s="35" t="s">
        <v>183</v>
      </c>
      <c r="D52" s="67" t="s">
        <v>184</v>
      </c>
      <c r="E52" s="45">
        <v>40</v>
      </c>
      <c r="F52" s="68">
        <v>2</v>
      </c>
      <c r="G52" s="68">
        <v>1</v>
      </c>
      <c r="H52" s="46">
        <f t="shared" si="5"/>
        <v>80</v>
      </c>
      <c r="I52" s="33"/>
      <c r="J52" s="135" t="s">
        <v>184</v>
      </c>
      <c r="K52" s="45">
        <v>40</v>
      </c>
      <c r="L52" s="68">
        <v>2</v>
      </c>
      <c r="M52" s="68">
        <v>1</v>
      </c>
      <c r="N52" s="46">
        <f t="shared" si="6"/>
        <v>80</v>
      </c>
      <c r="O52" s="33"/>
    </row>
    <row r="53" spans="1:17" s="34" customFormat="1" x14ac:dyDescent="0.15">
      <c r="A53" s="87" t="s">
        <v>43</v>
      </c>
      <c r="B53" s="4" t="s">
        <v>30</v>
      </c>
      <c r="C53" s="35"/>
      <c r="D53" s="40" t="s">
        <v>31</v>
      </c>
      <c r="E53" s="45">
        <v>40</v>
      </c>
      <c r="F53" s="68">
        <v>2</v>
      </c>
      <c r="G53" s="68">
        <v>1</v>
      </c>
      <c r="H53" s="46">
        <f t="shared" si="5"/>
        <v>80</v>
      </c>
      <c r="I53" s="33"/>
      <c r="J53" s="135" t="s">
        <v>31</v>
      </c>
      <c r="K53" s="45">
        <v>40</v>
      </c>
      <c r="L53" s="68">
        <v>2</v>
      </c>
      <c r="M53" s="68">
        <v>1</v>
      </c>
      <c r="N53" s="46">
        <f t="shared" si="6"/>
        <v>80</v>
      </c>
      <c r="O53" s="33"/>
    </row>
    <row r="54" spans="1:17" s="34" customFormat="1" x14ac:dyDescent="0.15">
      <c r="A54" s="87" t="s">
        <v>44</v>
      </c>
      <c r="B54" s="4" t="s">
        <v>192</v>
      </c>
      <c r="C54" s="35"/>
      <c r="D54" s="76" t="s">
        <v>193</v>
      </c>
      <c r="E54" s="45">
        <v>150</v>
      </c>
      <c r="F54" s="68">
        <v>1</v>
      </c>
      <c r="G54" s="68">
        <v>1</v>
      </c>
      <c r="H54" s="46">
        <f t="shared" si="5"/>
        <v>150</v>
      </c>
      <c r="I54" s="33"/>
      <c r="J54" s="135" t="s">
        <v>116</v>
      </c>
      <c r="K54" s="45">
        <v>150</v>
      </c>
      <c r="L54" s="68">
        <v>1</v>
      </c>
      <c r="M54" s="68">
        <v>1</v>
      </c>
      <c r="N54" s="46">
        <f t="shared" si="6"/>
        <v>150</v>
      </c>
      <c r="O54" s="33"/>
    </row>
    <row r="55" spans="1:17" s="34" customFormat="1" x14ac:dyDescent="0.15">
      <c r="A55" s="87" t="s">
        <v>45</v>
      </c>
      <c r="B55" s="4" t="s">
        <v>10</v>
      </c>
      <c r="C55" s="35"/>
      <c r="D55" s="40" t="s">
        <v>20</v>
      </c>
      <c r="E55" s="45">
        <v>20</v>
      </c>
      <c r="F55" s="68">
        <v>8</v>
      </c>
      <c r="G55" s="68">
        <v>1</v>
      </c>
      <c r="H55" s="46">
        <f t="shared" si="5"/>
        <v>160</v>
      </c>
      <c r="I55" s="33" t="s">
        <v>65</v>
      </c>
      <c r="J55" s="135" t="s">
        <v>20</v>
      </c>
      <c r="K55" s="45">
        <v>20</v>
      </c>
      <c r="L55" s="68">
        <v>8</v>
      </c>
      <c r="M55" s="68">
        <v>1</v>
      </c>
      <c r="N55" s="46">
        <f t="shared" si="6"/>
        <v>160</v>
      </c>
      <c r="O55" s="33" t="s">
        <v>65</v>
      </c>
    </row>
    <row r="56" spans="1:17" s="34" customFormat="1" x14ac:dyDescent="0.15">
      <c r="A56" s="87" t="s">
        <v>46</v>
      </c>
      <c r="B56" s="4" t="s">
        <v>32</v>
      </c>
      <c r="C56" s="35" t="s">
        <v>33</v>
      </c>
      <c r="D56" s="40" t="s">
        <v>4</v>
      </c>
      <c r="E56" s="45">
        <v>800</v>
      </c>
      <c r="F56" s="68">
        <v>4</v>
      </c>
      <c r="G56" s="68">
        <v>1</v>
      </c>
      <c r="H56" s="46">
        <f t="shared" si="5"/>
        <v>3200</v>
      </c>
      <c r="I56" s="33" t="s">
        <v>65</v>
      </c>
      <c r="J56" s="135" t="s">
        <v>4</v>
      </c>
      <c r="K56" s="45">
        <v>800</v>
      </c>
      <c r="L56" s="68">
        <v>4</v>
      </c>
      <c r="M56" s="68">
        <v>1</v>
      </c>
      <c r="N56" s="46">
        <f t="shared" si="6"/>
        <v>3200</v>
      </c>
      <c r="O56" s="33" t="s">
        <v>65</v>
      </c>
    </row>
    <row r="57" spans="1:17" s="34" customFormat="1" x14ac:dyDescent="0.15">
      <c r="A57" s="87" t="s">
        <v>368</v>
      </c>
      <c r="B57" s="4" t="s">
        <v>34</v>
      </c>
      <c r="C57" s="35" t="s">
        <v>35</v>
      </c>
      <c r="D57" s="40" t="s">
        <v>3</v>
      </c>
      <c r="E57" s="45">
        <v>800</v>
      </c>
      <c r="F57" s="68">
        <v>1</v>
      </c>
      <c r="G57" s="68">
        <v>1</v>
      </c>
      <c r="H57" s="46">
        <f t="shared" si="5"/>
        <v>800</v>
      </c>
      <c r="I57" s="33" t="s">
        <v>65</v>
      </c>
      <c r="J57" s="135" t="s">
        <v>3</v>
      </c>
      <c r="K57" s="45">
        <v>800</v>
      </c>
      <c r="L57" s="69">
        <v>1</v>
      </c>
      <c r="M57" s="68">
        <v>1</v>
      </c>
      <c r="N57" s="46">
        <f t="shared" si="6"/>
        <v>800</v>
      </c>
      <c r="O57" s="33" t="s">
        <v>65</v>
      </c>
    </row>
    <row r="58" spans="1:17" s="34" customFormat="1" ht="14.65" customHeight="1" x14ac:dyDescent="0.15">
      <c r="A58" s="87" t="s">
        <v>47</v>
      </c>
      <c r="B58" s="4" t="s">
        <v>83</v>
      </c>
      <c r="C58" s="30" t="s">
        <v>263</v>
      </c>
      <c r="D58" s="40" t="s">
        <v>85</v>
      </c>
      <c r="E58" s="45">
        <v>800</v>
      </c>
      <c r="F58" s="68">
        <v>2</v>
      </c>
      <c r="G58" s="68">
        <v>1</v>
      </c>
      <c r="H58" s="46">
        <f t="shared" si="5"/>
        <v>1600</v>
      </c>
      <c r="I58" s="33" t="s">
        <v>84</v>
      </c>
      <c r="J58" s="135" t="s">
        <v>85</v>
      </c>
      <c r="K58" s="45">
        <v>800</v>
      </c>
      <c r="L58" s="68">
        <v>2</v>
      </c>
      <c r="M58" s="68">
        <v>1</v>
      </c>
      <c r="N58" s="46">
        <f t="shared" si="6"/>
        <v>1600</v>
      </c>
      <c r="O58" s="33" t="s">
        <v>84</v>
      </c>
    </row>
    <row r="59" spans="1:17" s="34" customFormat="1" x14ac:dyDescent="0.15">
      <c r="A59" s="87" t="s">
        <v>48</v>
      </c>
      <c r="B59" s="35" t="s">
        <v>160</v>
      </c>
      <c r="C59" s="91" t="s">
        <v>209</v>
      </c>
      <c r="D59" s="91" t="s">
        <v>211</v>
      </c>
      <c r="E59" s="45">
        <v>35</v>
      </c>
      <c r="F59" s="68">
        <v>20</v>
      </c>
      <c r="G59" s="68">
        <v>1</v>
      </c>
      <c r="H59" s="44">
        <f t="shared" si="5"/>
        <v>700</v>
      </c>
      <c r="I59" s="33"/>
      <c r="J59" s="91" t="s">
        <v>161</v>
      </c>
      <c r="K59" s="45">
        <v>35</v>
      </c>
      <c r="L59" s="68">
        <v>20</v>
      </c>
      <c r="M59" s="68">
        <v>1</v>
      </c>
      <c r="N59" s="44">
        <f t="shared" si="6"/>
        <v>700</v>
      </c>
      <c r="O59" s="33"/>
    </row>
    <row r="60" spans="1:17" s="2" customFormat="1" x14ac:dyDescent="0.15">
      <c r="A60" s="87" t="s">
        <v>49</v>
      </c>
      <c r="B60" s="4" t="s">
        <v>94</v>
      </c>
      <c r="C60" s="27" t="s">
        <v>95</v>
      </c>
      <c r="D60" s="3" t="s">
        <v>0</v>
      </c>
      <c r="E60" s="43">
        <v>400</v>
      </c>
      <c r="F60" s="69">
        <v>2</v>
      </c>
      <c r="G60" s="69">
        <v>1</v>
      </c>
      <c r="H60" s="44">
        <f t="shared" si="5"/>
        <v>800</v>
      </c>
      <c r="I60" s="8"/>
      <c r="J60" s="3" t="s">
        <v>0</v>
      </c>
      <c r="K60" s="43">
        <v>400</v>
      </c>
      <c r="L60" s="69">
        <v>2</v>
      </c>
      <c r="M60" s="69">
        <v>1</v>
      </c>
      <c r="N60" s="44">
        <f t="shared" si="6"/>
        <v>800</v>
      </c>
      <c r="O60" s="8"/>
    </row>
    <row r="61" spans="1:17" s="34" customFormat="1" x14ac:dyDescent="0.15">
      <c r="A61" s="87" t="s">
        <v>50</v>
      </c>
      <c r="B61" s="4" t="s">
        <v>92</v>
      </c>
      <c r="C61" s="35" t="s">
        <v>96</v>
      </c>
      <c r="D61" s="3" t="s">
        <v>0</v>
      </c>
      <c r="E61" s="45">
        <v>3000</v>
      </c>
      <c r="F61" s="68">
        <v>1</v>
      </c>
      <c r="G61" s="68">
        <v>1</v>
      </c>
      <c r="H61" s="46">
        <f t="shared" si="5"/>
        <v>3000</v>
      </c>
      <c r="I61" s="33"/>
      <c r="J61" s="3" t="s">
        <v>0</v>
      </c>
      <c r="K61" s="45">
        <v>3000</v>
      </c>
      <c r="L61" s="68">
        <v>1</v>
      </c>
      <c r="M61" s="68">
        <v>1</v>
      </c>
      <c r="N61" s="46">
        <f t="shared" si="6"/>
        <v>3000</v>
      </c>
      <c r="O61" s="33"/>
    </row>
    <row r="62" spans="1:17" s="34" customFormat="1" x14ac:dyDescent="0.15">
      <c r="A62" s="87" t="s">
        <v>260</v>
      </c>
      <c r="B62" s="4" t="s">
        <v>170</v>
      </c>
      <c r="C62" s="35" t="s">
        <v>96</v>
      </c>
      <c r="D62" s="3" t="s">
        <v>0</v>
      </c>
      <c r="E62" s="45">
        <v>400</v>
      </c>
      <c r="F62" s="68">
        <v>1</v>
      </c>
      <c r="G62" s="68">
        <v>1</v>
      </c>
      <c r="H62" s="46">
        <f t="shared" si="5"/>
        <v>400</v>
      </c>
      <c r="I62" s="33"/>
      <c r="J62" s="3" t="s">
        <v>0</v>
      </c>
      <c r="K62" s="45">
        <v>400</v>
      </c>
      <c r="L62" s="68">
        <v>1</v>
      </c>
      <c r="M62" s="68">
        <v>1</v>
      </c>
      <c r="N62" s="46">
        <f t="shared" si="6"/>
        <v>400</v>
      </c>
      <c r="O62" s="33"/>
    </row>
    <row r="63" spans="1:17" s="34" customFormat="1" x14ac:dyDescent="0.15">
      <c r="A63" s="87" t="s">
        <v>51</v>
      </c>
      <c r="B63" s="4" t="s">
        <v>212</v>
      </c>
      <c r="C63" s="35" t="s">
        <v>271</v>
      </c>
      <c r="D63" s="3" t="s">
        <v>213</v>
      </c>
      <c r="E63" s="45">
        <v>200</v>
      </c>
      <c r="F63" s="68">
        <v>8</v>
      </c>
      <c r="G63" s="68">
        <v>1</v>
      </c>
      <c r="H63" s="46">
        <f t="shared" si="5"/>
        <v>1600</v>
      </c>
      <c r="I63" s="33"/>
      <c r="J63" s="3" t="s">
        <v>213</v>
      </c>
      <c r="K63" s="45">
        <v>200</v>
      </c>
      <c r="L63" s="68">
        <v>8</v>
      </c>
      <c r="M63" s="68">
        <v>1</v>
      </c>
      <c r="N63" s="46">
        <f t="shared" si="6"/>
        <v>1600</v>
      </c>
      <c r="O63" s="33"/>
      <c r="P63" s="2"/>
      <c r="Q63" s="2"/>
    </row>
    <row r="64" spans="1:17" s="2" customFormat="1" x14ac:dyDescent="0.15">
      <c r="A64" s="87" t="s">
        <v>126</v>
      </c>
      <c r="B64" s="4" t="s">
        <v>23</v>
      </c>
      <c r="C64" s="247" t="s">
        <v>172</v>
      </c>
      <c r="D64" s="3" t="s">
        <v>0</v>
      </c>
      <c r="E64" s="43">
        <v>300</v>
      </c>
      <c r="F64" s="69">
        <v>6</v>
      </c>
      <c r="G64" s="69">
        <v>1</v>
      </c>
      <c r="H64" s="44">
        <f t="shared" si="5"/>
        <v>1800</v>
      </c>
      <c r="I64" s="8"/>
      <c r="J64" s="3" t="s">
        <v>0</v>
      </c>
      <c r="K64" s="43">
        <v>300</v>
      </c>
      <c r="L64" s="69">
        <v>6</v>
      </c>
      <c r="M64" s="69">
        <v>1</v>
      </c>
      <c r="N64" s="44">
        <f t="shared" si="6"/>
        <v>1800</v>
      </c>
      <c r="O64" s="8"/>
    </row>
    <row r="65" spans="1:15" s="2" customFormat="1" x14ac:dyDescent="0.15">
      <c r="A65" s="87" t="s">
        <v>134</v>
      </c>
      <c r="B65" s="4" t="s">
        <v>22</v>
      </c>
      <c r="C65" s="247" t="s">
        <v>272</v>
      </c>
      <c r="D65" s="3" t="s">
        <v>0</v>
      </c>
      <c r="E65" s="43">
        <v>45</v>
      </c>
      <c r="F65" s="69">
        <v>13</v>
      </c>
      <c r="G65" s="69">
        <v>1</v>
      </c>
      <c r="H65" s="44">
        <f t="shared" si="5"/>
        <v>585</v>
      </c>
      <c r="I65" s="8"/>
      <c r="J65" s="3" t="s">
        <v>0</v>
      </c>
      <c r="K65" s="43">
        <v>45</v>
      </c>
      <c r="L65" s="69">
        <v>0</v>
      </c>
      <c r="M65" s="69">
        <v>1</v>
      </c>
      <c r="N65" s="44">
        <f t="shared" si="6"/>
        <v>0</v>
      </c>
      <c r="O65" s="8" t="s">
        <v>386</v>
      </c>
    </row>
    <row r="66" spans="1:15" s="2" customFormat="1" x14ac:dyDescent="0.15">
      <c r="A66" s="87" t="s">
        <v>171</v>
      </c>
      <c r="B66" s="4" t="s">
        <v>2</v>
      </c>
      <c r="C66" s="247" t="s">
        <v>149</v>
      </c>
      <c r="D66" s="3" t="s">
        <v>0</v>
      </c>
      <c r="E66" s="43">
        <v>1000</v>
      </c>
      <c r="F66" s="69">
        <v>2</v>
      </c>
      <c r="G66" s="69">
        <v>1</v>
      </c>
      <c r="H66" s="44">
        <f t="shared" si="5"/>
        <v>2000</v>
      </c>
      <c r="I66" s="8"/>
      <c r="J66" s="3" t="s">
        <v>0</v>
      </c>
      <c r="K66" s="43">
        <v>1000</v>
      </c>
      <c r="L66" s="69">
        <v>2</v>
      </c>
      <c r="M66" s="69">
        <v>1</v>
      </c>
      <c r="N66" s="44">
        <f t="shared" si="6"/>
        <v>2000</v>
      </c>
      <c r="O66" s="8"/>
    </row>
    <row r="67" spans="1:15" s="2" customFormat="1" x14ac:dyDescent="0.15">
      <c r="A67" s="87" t="s">
        <v>186</v>
      </c>
      <c r="B67" s="4" t="s">
        <v>1</v>
      </c>
      <c r="C67" s="247" t="s">
        <v>149</v>
      </c>
      <c r="D67" s="3" t="s">
        <v>0</v>
      </c>
      <c r="E67" s="66">
        <v>1500</v>
      </c>
      <c r="F67" s="62">
        <v>2</v>
      </c>
      <c r="G67" s="69">
        <v>1</v>
      </c>
      <c r="H67" s="44">
        <f t="shared" si="5"/>
        <v>3000</v>
      </c>
      <c r="I67" s="8"/>
      <c r="J67" s="3" t="s">
        <v>0</v>
      </c>
      <c r="K67" s="66">
        <v>1500</v>
      </c>
      <c r="L67" s="62">
        <v>2</v>
      </c>
      <c r="M67" s="69">
        <v>1</v>
      </c>
      <c r="N67" s="44">
        <f t="shared" si="6"/>
        <v>3000</v>
      </c>
      <c r="O67" s="8"/>
    </row>
    <row r="68" spans="1:15" s="2" customFormat="1" x14ac:dyDescent="0.15">
      <c r="A68" s="87" t="s">
        <v>187</v>
      </c>
      <c r="B68" s="59" t="s">
        <v>105</v>
      </c>
      <c r="C68" s="27"/>
      <c r="D68" s="3" t="s">
        <v>0</v>
      </c>
      <c r="E68" s="66">
        <v>1500</v>
      </c>
      <c r="F68" s="62">
        <v>2</v>
      </c>
      <c r="G68" s="69">
        <v>1</v>
      </c>
      <c r="H68" s="44">
        <f t="shared" si="5"/>
        <v>3000</v>
      </c>
      <c r="I68" s="8"/>
      <c r="J68" s="3" t="s">
        <v>0</v>
      </c>
      <c r="K68" s="66">
        <v>1500</v>
      </c>
      <c r="L68" s="62">
        <v>2</v>
      </c>
      <c r="M68" s="69">
        <v>1</v>
      </c>
      <c r="N68" s="44">
        <f t="shared" si="6"/>
        <v>3000</v>
      </c>
      <c r="O68" s="8"/>
    </row>
    <row r="69" spans="1:15" s="2" customFormat="1" x14ac:dyDescent="0.15">
      <c r="A69" s="87" t="s">
        <v>194</v>
      </c>
      <c r="B69" s="4" t="s">
        <v>106</v>
      </c>
      <c r="C69" s="27"/>
      <c r="D69" s="3" t="s">
        <v>108</v>
      </c>
      <c r="E69" s="66">
        <v>2500</v>
      </c>
      <c r="F69" s="62">
        <v>2</v>
      </c>
      <c r="G69" s="69">
        <v>1</v>
      </c>
      <c r="H69" s="44">
        <f t="shared" si="5"/>
        <v>5000</v>
      </c>
      <c r="I69" s="8"/>
      <c r="J69" s="3" t="s">
        <v>108</v>
      </c>
      <c r="K69" s="66">
        <v>2500</v>
      </c>
      <c r="L69" s="62">
        <v>2</v>
      </c>
      <c r="M69" s="69">
        <v>1</v>
      </c>
      <c r="N69" s="44">
        <f t="shared" si="6"/>
        <v>5000</v>
      </c>
      <c r="O69" s="8"/>
    </row>
    <row r="70" spans="1:15" s="2" customFormat="1" ht="33" x14ac:dyDescent="0.15">
      <c r="A70" s="87" t="s">
        <v>197</v>
      </c>
      <c r="B70" s="59" t="s">
        <v>107</v>
      </c>
      <c r="C70" s="27"/>
      <c r="D70" s="3" t="s">
        <v>108</v>
      </c>
      <c r="E70" s="66">
        <v>430</v>
      </c>
      <c r="F70" s="62">
        <v>2</v>
      </c>
      <c r="G70" s="69">
        <v>1</v>
      </c>
      <c r="H70" s="44">
        <f t="shared" si="5"/>
        <v>860</v>
      </c>
      <c r="I70" s="8"/>
      <c r="J70" s="3" t="s">
        <v>108</v>
      </c>
      <c r="K70" s="66">
        <v>430</v>
      </c>
      <c r="L70" s="62">
        <v>2</v>
      </c>
      <c r="M70" s="69">
        <v>1</v>
      </c>
      <c r="N70" s="44">
        <f t="shared" si="6"/>
        <v>860</v>
      </c>
      <c r="O70" s="8"/>
    </row>
    <row r="71" spans="1:15" s="249" customFormat="1" x14ac:dyDescent="0.15">
      <c r="A71" s="140" t="s">
        <v>198</v>
      </c>
      <c r="B71" s="4" t="s">
        <v>87</v>
      </c>
      <c r="C71" s="35"/>
      <c r="D71" s="135"/>
      <c r="E71" s="45"/>
      <c r="F71" s="69"/>
      <c r="G71" s="69"/>
      <c r="H71" s="44"/>
      <c r="I71" s="3"/>
      <c r="J71" s="3" t="s">
        <v>5</v>
      </c>
      <c r="K71" s="43">
        <v>140</v>
      </c>
      <c r="L71" s="69">
        <v>7</v>
      </c>
      <c r="M71" s="69">
        <v>1</v>
      </c>
      <c r="N71" s="44">
        <f>L71*M71*K71</f>
        <v>980</v>
      </c>
      <c r="O71" s="135" t="s">
        <v>372</v>
      </c>
    </row>
    <row r="72" spans="1:15" s="249" customFormat="1" x14ac:dyDescent="0.15">
      <c r="A72" s="140" t="s">
        <v>199</v>
      </c>
      <c r="B72" s="4" t="s">
        <v>255</v>
      </c>
      <c r="C72" s="35" t="s">
        <v>256</v>
      </c>
      <c r="D72" s="135"/>
      <c r="E72" s="45"/>
      <c r="F72" s="69"/>
      <c r="G72" s="69"/>
      <c r="H72" s="44"/>
      <c r="I72" s="3"/>
      <c r="J72" s="3" t="s">
        <v>5</v>
      </c>
      <c r="K72" s="43">
        <v>80</v>
      </c>
      <c r="L72" s="69">
        <v>6</v>
      </c>
      <c r="M72" s="69">
        <v>1</v>
      </c>
      <c r="N72" s="44">
        <f>L72*M72*K72</f>
        <v>480</v>
      </c>
      <c r="O72" s="135" t="s">
        <v>372</v>
      </c>
    </row>
    <row r="73" spans="1:15" s="2" customFormat="1" ht="18" x14ac:dyDescent="0.15">
      <c r="A73" s="81"/>
      <c r="B73" s="9"/>
      <c r="C73" s="27"/>
      <c r="D73" s="60"/>
      <c r="E73" s="47" t="s">
        <v>236</v>
      </c>
      <c r="F73" s="69"/>
      <c r="G73" s="69"/>
      <c r="H73" s="48">
        <f>SUM(H41:H70)</f>
        <v>38115</v>
      </c>
      <c r="I73" s="8"/>
      <c r="J73" s="60"/>
      <c r="K73" s="47" t="s">
        <v>236</v>
      </c>
      <c r="L73" s="69"/>
      <c r="M73" s="69"/>
      <c r="N73" s="48">
        <f>SUM(N41:N72)</f>
        <v>38990</v>
      </c>
      <c r="O73" s="8"/>
    </row>
    <row r="74" spans="1:15" s="2" customFormat="1" ht="18" x14ac:dyDescent="0.15">
      <c r="A74" s="81"/>
      <c r="B74" s="9"/>
      <c r="C74" s="27"/>
      <c r="D74" s="60"/>
      <c r="E74" s="47" t="s">
        <v>388</v>
      </c>
      <c r="F74" s="69"/>
      <c r="G74" s="69"/>
      <c r="H74" s="48">
        <f>H73*18</f>
        <v>686070</v>
      </c>
      <c r="I74" s="8"/>
      <c r="J74" s="60"/>
      <c r="K74" s="47" t="s">
        <v>387</v>
      </c>
      <c r="L74" s="69"/>
      <c r="M74" s="69"/>
      <c r="N74" s="48">
        <f>N73*16</f>
        <v>623840</v>
      </c>
      <c r="O74" s="8"/>
    </row>
    <row r="75" spans="1:15" s="2" customFormat="1" ht="18.75" x14ac:dyDescent="0.35">
      <c r="A75" s="78">
        <v>4</v>
      </c>
      <c r="B75" s="183" t="s">
        <v>389</v>
      </c>
      <c r="C75" s="178"/>
      <c r="D75" s="178"/>
      <c r="E75" s="179"/>
      <c r="F75" s="180"/>
      <c r="G75" s="180"/>
      <c r="H75" s="181"/>
      <c r="I75" s="182"/>
      <c r="J75" s="178"/>
      <c r="K75" s="179"/>
      <c r="L75" s="180"/>
      <c r="M75" s="180"/>
      <c r="N75" s="181"/>
      <c r="O75" s="182"/>
    </row>
    <row r="76" spans="1:15" s="34" customFormat="1" x14ac:dyDescent="0.15">
      <c r="A76" s="138" t="s">
        <v>304</v>
      </c>
      <c r="B76" s="30" t="s">
        <v>245</v>
      </c>
      <c r="C76" s="35" t="s">
        <v>379</v>
      </c>
      <c r="D76" s="135"/>
      <c r="E76" s="45"/>
      <c r="F76" s="68"/>
      <c r="G76" s="68"/>
      <c r="H76" s="46"/>
      <c r="I76" s="135"/>
      <c r="J76" s="135" t="s">
        <v>247</v>
      </c>
      <c r="K76" s="45">
        <v>150</v>
      </c>
      <c r="L76" s="68">
        <v>32</v>
      </c>
      <c r="M76" s="68">
        <v>1</v>
      </c>
      <c r="N76" s="46">
        <f>L76*M76*K76</f>
        <v>4800</v>
      </c>
      <c r="O76" s="135"/>
    </row>
    <row r="77" spans="1:15" s="34" customFormat="1" x14ac:dyDescent="0.15">
      <c r="A77" s="138" t="s">
        <v>305</v>
      </c>
      <c r="B77" s="30" t="s">
        <v>154</v>
      </c>
      <c r="C77" s="35" t="s">
        <v>380</v>
      </c>
      <c r="D77" s="135"/>
      <c r="E77" s="45"/>
      <c r="F77" s="68"/>
      <c r="G77" s="68"/>
      <c r="H77" s="46"/>
      <c r="I77" s="135"/>
      <c r="J77" s="135" t="s">
        <v>174</v>
      </c>
      <c r="K77" s="45">
        <v>50</v>
      </c>
      <c r="L77" s="68">
        <v>32</v>
      </c>
      <c r="M77" s="68">
        <v>1</v>
      </c>
      <c r="N77" s="46">
        <f>L77*M77*K77</f>
        <v>1600</v>
      </c>
      <c r="O77" s="135"/>
    </row>
    <row r="78" spans="1:15" s="34" customFormat="1" x14ac:dyDescent="0.15">
      <c r="A78" s="138" t="s">
        <v>306</v>
      </c>
      <c r="B78" s="30" t="s">
        <v>248</v>
      </c>
      <c r="C78" s="35" t="s">
        <v>381</v>
      </c>
      <c r="D78" s="135"/>
      <c r="E78" s="45"/>
      <c r="F78" s="68"/>
      <c r="G78" s="68"/>
      <c r="H78" s="46"/>
      <c r="I78" s="135"/>
      <c r="J78" s="135" t="s">
        <v>174</v>
      </c>
      <c r="K78" s="45">
        <v>150</v>
      </c>
      <c r="L78" s="68">
        <v>32</v>
      </c>
      <c r="M78" s="68">
        <v>1</v>
      </c>
      <c r="N78" s="46">
        <f>L78*M78*K78</f>
        <v>4800</v>
      </c>
      <c r="O78" s="135"/>
    </row>
    <row r="79" spans="1:15" s="34" customFormat="1" ht="33" x14ac:dyDescent="0.15">
      <c r="A79" s="138" t="s">
        <v>307</v>
      </c>
      <c r="B79" s="30" t="s">
        <v>188</v>
      </c>
      <c r="C79" s="35" t="s">
        <v>293</v>
      </c>
      <c r="D79" s="135"/>
      <c r="E79" s="45"/>
      <c r="F79" s="68"/>
      <c r="G79" s="68"/>
      <c r="H79" s="46"/>
      <c r="I79" s="135"/>
      <c r="J79" s="135" t="s">
        <v>116</v>
      </c>
      <c r="K79" s="45">
        <v>8000</v>
      </c>
      <c r="L79" s="68">
        <v>1</v>
      </c>
      <c r="M79" s="68">
        <v>1</v>
      </c>
      <c r="N79" s="46">
        <f>L79*M79*K79</f>
        <v>8000</v>
      </c>
      <c r="O79" s="135"/>
    </row>
    <row r="80" spans="1:15" s="34" customFormat="1" x14ac:dyDescent="0.15">
      <c r="A80" s="138" t="s">
        <v>308</v>
      </c>
      <c r="B80" s="30" t="s">
        <v>252</v>
      </c>
      <c r="C80" s="35" t="s">
        <v>253</v>
      </c>
      <c r="D80" s="135"/>
      <c r="E80" s="45"/>
      <c r="F80" s="68"/>
      <c r="G80" s="69"/>
      <c r="H80" s="46"/>
      <c r="I80" s="135"/>
      <c r="J80" s="135" t="s">
        <v>116</v>
      </c>
      <c r="K80" s="45">
        <v>300</v>
      </c>
      <c r="L80" s="68">
        <v>1</v>
      </c>
      <c r="M80" s="69">
        <v>1</v>
      </c>
      <c r="N80" s="46">
        <f>L80*M80*K80</f>
        <v>300</v>
      </c>
      <c r="O80" s="135"/>
    </row>
    <row r="81" spans="1:15" s="2" customFormat="1" ht="18" x14ac:dyDescent="0.35">
      <c r="A81" s="142"/>
      <c r="B81" s="15"/>
      <c r="C81" s="15"/>
      <c r="D81" s="15"/>
      <c r="E81" s="85"/>
      <c r="F81" s="72"/>
      <c r="G81" s="72"/>
      <c r="H81" s="48"/>
      <c r="I81" s="6"/>
      <c r="J81" s="15"/>
      <c r="K81" s="85" t="s">
        <v>224</v>
      </c>
      <c r="L81" s="72"/>
      <c r="M81" s="72"/>
      <c r="N81" s="48">
        <f>SUM(N76:N80)</f>
        <v>19500</v>
      </c>
      <c r="O81" s="6"/>
    </row>
    <row r="82" spans="1:15" s="2" customFormat="1" ht="18" x14ac:dyDescent="0.35">
      <c r="A82" s="142"/>
      <c r="B82" s="15"/>
      <c r="C82" s="15"/>
      <c r="D82" s="15"/>
      <c r="E82" s="49"/>
      <c r="F82" s="72"/>
      <c r="G82" s="72"/>
      <c r="H82" s="48"/>
      <c r="I82" s="6"/>
      <c r="J82" s="15"/>
      <c r="K82" s="49" t="s">
        <v>390</v>
      </c>
      <c r="L82" s="72"/>
      <c r="M82" s="72"/>
      <c r="N82" s="48">
        <f>N81*3</f>
        <v>58500</v>
      </c>
      <c r="O82" s="6"/>
    </row>
    <row r="83" spans="1:15" s="2" customFormat="1" ht="18.75" x14ac:dyDescent="0.35">
      <c r="A83" s="78"/>
      <c r="B83" s="183"/>
      <c r="C83" s="178"/>
      <c r="D83" s="178"/>
      <c r="E83" s="179"/>
      <c r="F83" s="180"/>
      <c r="G83" s="180"/>
      <c r="H83" s="181"/>
      <c r="I83" s="182"/>
      <c r="J83" s="178"/>
      <c r="K83" s="179"/>
      <c r="L83" s="180"/>
      <c r="M83" s="180"/>
      <c r="N83" s="181"/>
      <c r="O83" s="182"/>
    </row>
    <row r="84" spans="1:15" s="2" customFormat="1" x14ac:dyDescent="0.15">
      <c r="A84" s="140"/>
      <c r="B84" s="4"/>
      <c r="C84" s="197"/>
      <c r="D84" s="3"/>
      <c r="E84" s="43"/>
      <c r="F84" s="69"/>
      <c r="G84" s="69"/>
      <c r="H84" s="46"/>
      <c r="I84" s="8"/>
      <c r="J84" s="3"/>
      <c r="K84" s="43"/>
      <c r="L84" s="69"/>
      <c r="M84" s="69"/>
      <c r="N84" s="46"/>
      <c r="O84" s="8"/>
    </row>
    <row r="85" spans="1:15" s="2" customFormat="1" x14ac:dyDescent="0.15">
      <c r="A85" s="140"/>
      <c r="B85" s="4"/>
      <c r="C85" s="197"/>
      <c r="D85" s="3"/>
      <c r="E85" s="43"/>
      <c r="F85" s="69"/>
      <c r="G85" s="69"/>
      <c r="H85" s="44"/>
      <c r="I85" s="8"/>
      <c r="J85" s="3"/>
      <c r="K85" s="43"/>
      <c r="L85" s="69"/>
      <c r="M85" s="69"/>
      <c r="N85" s="44"/>
      <c r="O85" s="8"/>
    </row>
    <row r="86" spans="1:15" s="2" customFormat="1" x14ac:dyDescent="0.15">
      <c r="A86" s="140"/>
      <c r="B86" s="4"/>
      <c r="C86" s="197"/>
      <c r="D86" s="3"/>
      <c r="E86" s="66"/>
      <c r="F86" s="62"/>
      <c r="G86" s="69"/>
      <c r="H86" s="44"/>
      <c r="I86" s="8"/>
      <c r="J86" s="3"/>
      <c r="K86" s="66"/>
      <c r="L86" s="62"/>
      <c r="M86" s="69"/>
      <c r="N86" s="44"/>
      <c r="O86" s="8"/>
    </row>
    <row r="87" spans="1:15" s="2" customFormat="1" x14ac:dyDescent="0.15">
      <c r="A87" s="140"/>
      <c r="B87" s="4"/>
      <c r="C87" s="197"/>
      <c r="D87" s="3"/>
      <c r="E87" s="66"/>
      <c r="F87" s="62"/>
      <c r="G87" s="69"/>
      <c r="H87" s="44"/>
      <c r="I87" s="8"/>
      <c r="J87" s="3"/>
      <c r="K87" s="66"/>
      <c r="L87" s="62"/>
      <c r="M87" s="69"/>
      <c r="N87" s="44"/>
      <c r="O87" s="8"/>
    </row>
    <row r="88" spans="1:15" s="2" customFormat="1" x14ac:dyDescent="0.15">
      <c r="A88" s="140"/>
      <c r="B88" s="59"/>
      <c r="C88" s="197"/>
      <c r="D88" s="3"/>
      <c r="E88" s="66"/>
      <c r="F88" s="62"/>
      <c r="G88" s="69"/>
      <c r="H88" s="44"/>
      <c r="I88" s="8"/>
      <c r="J88" s="3"/>
      <c r="K88" s="66"/>
      <c r="L88" s="62"/>
      <c r="M88" s="69"/>
      <c r="N88" s="44"/>
      <c r="O88" s="8"/>
    </row>
    <row r="89" spans="1:15" s="2" customFormat="1" x14ac:dyDescent="0.15">
      <c r="A89" s="140"/>
      <c r="B89" s="59"/>
      <c r="C89" s="197"/>
      <c r="D89" s="3"/>
      <c r="E89" s="66"/>
      <c r="F89" s="62"/>
      <c r="G89" s="69"/>
      <c r="H89" s="44"/>
      <c r="I89" s="8"/>
      <c r="J89" s="3"/>
      <c r="K89" s="66"/>
      <c r="L89" s="62"/>
      <c r="M89" s="69"/>
      <c r="N89" s="44"/>
      <c r="O89" s="8"/>
    </row>
    <row r="90" spans="1:15" s="2" customFormat="1" ht="18" x14ac:dyDescent="0.35">
      <c r="A90" s="143"/>
      <c r="B90" s="184"/>
      <c r="C90" s="185"/>
      <c r="D90" s="186"/>
      <c r="E90" s="187"/>
      <c r="F90" s="188"/>
      <c r="G90" s="188"/>
      <c r="H90" s="56"/>
      <c r="I90" s="189"/>
      <c r="J90" s="186"/>
      <c r="K90" s="85"/>
      <c r="L90" s="188"/>
      <c r="M90" s="188"/>
      <c r="N90" s="56"/>
      <c r="O90" s="189"/>
    </row>
    <row r="91" spans="1:15" s="2" customFormat="1" ht="18" x14ac:dyDescent="0.15">
      <c r="A91" s="81"/>
      <c r="B91" s="184"/>
      <c r="C91" s="185"/>
      <c r="D91" s="186"/>
      <c r="E91" s="187"/>
      <c r="F91" s="188"/>
      <c r="G91" s="188"/>
      <c r="H91" s="56"/>
      <c r="I91" s="189"/>
      <c r="J91" s="186"/>
      <c r="K91" s="187"/>
      <c r="L91" s="188"/>
      <c r="M91" s="188"/>
      <c r="N91" s="56"/>
      <c r="O91" s="189"/>
    </row>
    <row r="92" spans="1:15" s="2" customFormat="1" ht="18" x14ac:dyDescent="0.35">
      <c r="A92" s="82"/>
      <c r="B92" s="53"/>
      <c r="C92" s="54"/>
      <c r="D92" s="54"/>
      <c r="E92" s="55" t="s">
        <v>100</v>
      </c>
      <c r="F92" s="73"/>
      <c r="G92" s="73"/>
      <c r="H92" s="56">
        <f>H39+H74+H16</f>
        <v>1311660</v>
      </c>
      <c r="I92" s="57"/>
      <c r="J92" s="54"/>
      <c r="K92" s="55" t="s">
        <v>100</v>
      </c>
      <c r="L92" s="73"/>
      <c r="M92" s="73"/>
      <c r="N92" s="56">
        <f>N82+N74+N39+N16</f>
        <v>1093516.73</v>
      </c>
      <c r="O92" s="57"/>
    </row>
    <row r="93" spans="1:15" s="41" customFormat="1" x14ac:dyDescent="0.3">
      <c r="A93" s="115" t="s">
        <v>230</v>
      </c>
      <c r="B93" s="115"/>
      <c r="C93" s="116"/>
      <c r="D93" s="117"/>
      <c r="E93" s="116"/>
      <c r="F93" s="117"/>
      <c r="G93" s="116"/>
      <c r="H93" s="118"/>
      <c r="I93" s="119"/>
      <c r="J93" s="117"/>
      <c r="K93" s="116"/>
      <c r="L93" s="117"/>
      <c r="M93" s="116"/>
      <c r="N93" s="118"/>
      <c r="O93" s="119"/>
    </row>
    <row r="94" spans="1:15" s="41" customFormat="1" x14ac:dyDescent="0.3">
      <c r="A94" s="262" t="s">
        <v>231</v>
      </c>
      <c r="B94" s="262"/>
      <c r="C94" s="116"/>
      <c r="D94" s="117"/>
      <c r="E94" s="133">
        <v>0.06</v>
      </c>
      <c r="F94" s="117"/>
      <c r="G94" s="116"/>
      <c r="H94" s="118">
        <f>0.06*H92</f>
        <v>78699.599999999991</v>
      </c>
      <c r="I94" s="119"/>
      <c r="J94" s="117"/>
      <c r="K94" s="133">
        <v>0.06</v>
      </c>
      <c r="L94" s="117"/>
      <c r="M94" s="116"/>
      <c r="N94" s="118">
        <f>0.06*N92</f>
        <v>65611.003799999991</v>
      </c>
      <c r="O94" s="119"/>
    </row>
    <row r="95" spans="1:15" s="41" customFormat="1" ht="18" x14ac:dyDescent="0.35">
      <c r="A95" s="134"/>
      <c r="B95" s="134"/>
      <c r="C95" s="116"/>
      <c r="D95" s="117"/>
      <c r="E95" s="191" t="s">
        <v>233</v>
      </c>
      <c r="F95" s="192"/>
      <c r="G95" s="193"/>
      <c r="H95" s="194">
        <f>H92+H94</f>
        <v>1390359.6</v>
      </c>
      <c r="I95" s="119"/>
      <c r="J95" s="117"/>
      <c r="K95" s="191" t="s">
        <v>225</v>
      </c>
      <c r="L95" s="192"/>
      <c r="M95" s="193"/>
      <c r="N95" s="194">
        <f>N92+N94</f>
        <v>1159127.7338</v>
      </c>
      <c r="O95" s="119"/>
    </row>
    <row r="96" spans="1:15" s="41" customFormat="1" ht="15" x14ac:dyDescent="0.3">
      <c r="A96" s="110"/>
      <c r="B96" s="111"/>
      <c r="C96" s="111"/>
      <c r="D96" s="112"/>
      <c r="E96" s="113"/>
      <c r="F96" s="112"/>
      <c r="G96" s="111"/>
      <c r="H96" s="118"/>
      <c r="I96" s="119"/>
      <c r="J96" s="112"/>
      <c r="K96" s="113"/>
      <c r="L96" s="112"/>
      <c r="M96" s="111"/>
      <c r="N96" s="118"/>
      <c r="O96" s="119"/>
    </row>
    <row r="97" spans="1:15" s="41" customFormat="1" ht="13.5" customHeight="1" x14ac:dyDescent="0.3">
      <c r="A97" s="110"/>
      <c r="B97" s="114"/>
      <c r="C97" s="114"/>
      <c r="D97" s="112"/>
      <c r="E97" s="113"/>
      <c r="F97" s="112"/>
      <c r="G97" s="120"/>
      <c r="H97" s="118"/>
      <c r="I97" s="121"/>
      <c r="J97" s="112"/>
      <c r="K97" s="113"/>
      <c r="L97" s="112"/>
      <c r="M97" s="120"/>
      <c r="N97" s="118"/>
      <c r="O97" s="121"/>
    </row>
    <row r="98" spans="1:15" s="41" customFormat="1" ht="15" x14ac:dyDescent="0.3">
      <c r="A98" s="122"/>
      <c r="B98" s="123"/>
      <c r="C98" s="123"/>
      <c r="D98" s="124"/>
      <c r="E98" s="125"/>
      <c r="F98" s="126"/>
      <c r="G98" s="127"/>
      <c r="H98" s="98"/>
      <c r="I98" s="128"/>
    </row>
  </sheetData>
  <mergeCells count="8">
    <mergeCell ref="D1:I1"/>
    <mergeCell ref="J1:O1"/>
    <mergeCell ref="A94:B94"/>
    <mergeCell ref="B2:C2"/>
    <mergeCell ref="A4:A9"/>
    <mergeCell ref="B4:B9"/>
    <mergeCell ref="O11:O14"/>
    <mergeCell ref="B17:C17"/>
  </mergeCells>
  <phoneticPr fontId="4"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abSelected="1" workbookViewId="0">
      <selection activeCell="J31" sqref="J31"/>
    </sheetView>
  </sheetViews>
  <sheetFormatPr defaultColWidth="10" defaultRowHeight="15" x14ac:dyDescent="0.3"/>
  <cols>
    <col min="1" max="1" width="18.5" style="41" bestFit="1" customWidth="1"/>
    <col min="2" max="2" width="42.25" style="41" customWidth="1"/>
    <col min="3" max="3" width="15.125" style="41" customWidth="1"/>
    <col min="4" max="4" width="20.125" style="106" customWidth="1"/>
    <col min="5" max="5" width="11.25" style="107" customWidth="1"/>
    <col min="6" max="6" width="19.875" style="108" customWidth="1"/>
    <col min="7" max="7" width="19.5" style="107" customWidth="1"/>
    <col min="8" max="16384" width="10" style="41"/>
  </cols>
  <sheetData>
    <row r="1" spans="1:7" ht="22.5" x14ac:dyDescent="0.3">
      <c r="A1" s="286" t="s">
        <v>315</v>
      </c>
      <c r="B1" s="286"/>
      <c r="C1" s="286"/>
      <c r="D1" s="287"/>
    </row>
    <row r="2" spans="1:7" ht="17.25" x14ac:dyDescent="0.3">
      <c r="A2" s="199"/>
      <c r="B2" s="200" t="s">
        <v>399</v>
      </c>
      <c r="C2" s="288" t="s">
        <v>316</v>
      </c>
      <c r="D2" s="289"/>
    </row>
    <row r="3" spans="1:7" ht="18" x14ac:dyDescent="0.3">
      <c r="A3" s="201" t="s">
        <v>317</v>
      </c>
      <c r="B3" s="201" t="s">
        <v>318</v>
      </c>
      <c r="C3" s="201" t="s">
        <v>319</v>
      </c>
      <c r="D3" s="107"/>
      <c r="E3" s="108"/>
      <c r="F3" s="107"/>
      <c r="G3" s="41"/>
    </row>
    <row r="4" spans="1:7" ht="17.25" x14ac:dyDescent="0.3">
      <c r="A4" s="202">
        <v>1</v>
      </c>
      <c r="B4" s="203" t="s">
        <v>320</v>
      </c>
      <c r="C4" s="204">
        <f>SUM(F21)</f>
        <v>22500</v>
      </c>
      <c r="D4" s="107"/>
      <c r="E4" s="108"/>
      <c r="F4" s="107"/>
      <c r="G4" s="41"/>
    </row>
    <row r="5" spans="1:7" ht="17.25" x14ac:dyDescent="0.3">
      <c r="A5" s="202">
        <v>2</v>
      </c>
      <c r="B5" s="205" t="s">
        <v>321</v>
      </c>
      <c r="C5" s="204">
        <f>SUM(F25)</f>
        <v>19500</v>
      </c>
      <c r="D5" s="107"/>
      <c r="E5" s="108"/>
      <c r="F5" s="107"/>
      <c r="G5" s="41"/>
    </row>
    <row r="6" spans="1:7" ht="17.25" x14ac:dyDescent="0.3">
      <c r="A6" s="202">
        <v>3</v>
      </c>
      <c r="B6" s="205" t="s">
        <v>322</v>
      </c>
      <c r="C6" s="204">
        <f>SUM(F28)</f>
        <v>2520</v>
      </c>
      <c r="D6" s="107"/>
      <c r="E6" s="108"/>
      <c r="F6" s="107"/>
      <c r="G6" s="41"/>
    </row>
    <row r="7" spans="1:7" ht="17.25" x14ac:dyDescent="0.3">
      <c r="A7" s="206"/>
      <c r="B7" s="205" t="s">
        <v>323</v>
      </c>
      <c r="C7" s="207">
        <f>SUM(C4:C6)</f>
        <v>44520</v>
      </c>
      <c r="D7" s="107"/>
      <c r="E7" s="108"/>
      <c r="F7" s="107"/>
      <c r="G7" s="41"/>
    </row>
    <row r="8" spans="1:7" ht="17.25" x14ac:dyDescent="0.3">
      <c r="A8" s="206"/>
      <c r="B8" s="205"/>
      <c r="C8" s="207"/>
      <c r="D8" s="107"/>
      <c r="E8" s="108"/>
      <c r="F8" s="107"/>
      <c r="G8" s="41"/>
    </row>
    <row r="9" spans="1:7" ht="15.75" thickBot="1" x14ac:dyDescent="0.35">
      <c r="A9" s="103"/>
      <c r="B9" s="160"/>
      <c r="C9" s="161"/>
      <c r="D9" s="104"/>
      <c r="E9" s="208"/>
      <c r="F9" s="208"/>
      <c r="G9" s="208"/>
    </row>
    <row r="10" spans="1:7" s="214" customFormat="1" ht="30.75" thickBot="1" x14ac:dyDescent="0.2">
      <c r="A10" s="109" t="s">
        <v>214</v>
      </c>
      <c r="B10" s="209" t="s">
        <v>215</v>
      </c>
      <c r="C10" s="210" t="s">
        <v>216</v>
      </c>
      <c r="D10" s="211" t="s">
        <v>217</v>
      </c>
      <c r="E10" s="212" t="s">
        <v>218</v>
      </c>
      <c r="F10" s="211" t="s">
        <v>219</v>
      </c>
      <c r="G10" s="213" t="s">
        <v>220</v>
      </c>
    </row>
    <row r="11" spans="1:7" x14ac:dyDescent="0.3">
      <c r="A11" s="110" t="s">
        <v>324</v>
      </c>
      <c r="B11" s="215"/>
      <c r="C11" s="281"/>
      <c r="D11" s="281"/>
      <c r="E11" s="281"/>
      <c r="F11" s="281"/>
      <c r="G11" s="282"/>
    </row>
    <row r="12" spans="1:7" ht="16.5" x14ac:dyDescent="0.35">
      <c r="A12" s="216" t="s">
        <v>325</v>
      </c>
      <c r="B12" s="217" t="s">
        <v>326</v>
      </c>
      <c r="C12" s="218" t="s">
        <v>4</v>
      </c>
      <c r="D12" s="237">
        <v>6000</v>
      </c>
      <c r="E12" s="219">
        <v>1</v>
      </c>
      <c r="F12" s="220">
        <f t="shared" ref="F12:F20" si="0">D12*E12</f>
        <v>6000</v>
      </c>
      <c r="G12" s="221"/>
    </row>
    <row r="13" spans="1:7" ht="16.5" x14ac:dyDescent="0.35">
      <c r="A13" s="216" t="s">
        <v>67</v>
      </c>
      <c r="B13" s="217" t="s">
        <v>327</v>
      </c>
      <c r="C13" s="218" t="s">
        <v>328</v>
      </c>
      <c r="D13" s="237">
        <v>2500</v>
      </c>
      <c r="E13" s="219">
        <v>2</v>
      </c>
      <c r="F13" s="220">
        <f t="shared" si="0"/>
        <v>5000</v>
      </c>
      <c r="G13" s="221"/>
    </row>
    <row r="14" spans="1:7" ht="16.5" x14ac:dyDescent="0.35">
      <c r="A14" s="216" t="s">
        <v>8</v>
      </c>
      <c r="B14" s="217" t="s">
        <v>329</v>
      </c>
      <c r="C14" s="218" t="s">
        <v>330</v>
      </c>
      <c r="D14" s="237">
        <v>2000</v>
      </c>
      <c r="E14" s="219">
        <v>1</v>
      </c>
      <c r="F14" s="220">
        <f t="shared" si="0"/>
        <v>2000</v>
      </c>
      <c r="G14" s="221"/>
    </row>
    <row r="15" spans="1:7" ht="16.5" x14ac:dyDescent="0.35">
      <c r="A15" s="216" t="s">
        <v>13</v>
      </c>
      <c r="B15" s="217" t="s">
        <v>331</v>
      </c>
      <c r="C15" s="218" t="s">
        <v>332</v>
      </c>
      <c r="D15" s="237">
        <v>400</v>
      </c>
      <c r="E15" s="219">
        <v>4</v>
      </c>
      <c r="F15" s="220">
        <f t="shared" si="0"/>
        <v>1600</v>
      </c>
      <c r="G15" s="221"/>
    </row>
    <row r="16" spans="1:7" ht="16.5" x14ac:dyDescent="0.35">
      <c r="A16" s="216" t="s">
        <v>167</v>
      </c>
      <c r="B16" s="217" t="s">
        <v>333</v>
      </c>
      <c r="C16" s="218" t="s">
        <v>332</v>
      </c>
      <c r="D16" s="237">
        <v>400</v>
      </c>
      <c r="E16" s="219">
        <v>6</v>
      </c>
      <c r="F16" s="220">
        <f t="shared" si="0"/>
        <v>2400</v>
      </c>
      <c r="G16" s="221"/>
    </row>
    <row r="17" spans="1:7" ht="16.5" x14ac:dyDescent="0.35">
      <c r="A17" s="216" t="s">
        <v>168</v>
      </c>
      <c r="B17" s="217" t="s">
        <v>334</v>
      </c>
      <c r="C17" s="218" t="s">
        <v>330</v>
      </c>
      <c r="D17" s="237">
        <v>1400</v>
      </c>
      <c r="E17" s="219">
        <v>1</v>
      </c>
      <c r="F17" s="220">
        <f t="shared" si="0"/>
        <v>1400</v>
      </c>
      <c r="G17" s="221"/>
    </row>
    <row r="18" spans="1:7" ht="16.5" x14ac:dyDescent="0.35">
      <c r="A18" s="216" t="s">
        <v>148</v>
      </c>
      <c r="B18" s="217" t="s">
        <v>335</v>
      </c>
      <c r="C18" s="218" t="s">
        <v>336</v>
      </c>
      <c r="D18" s="237">
        <v>2000</v>
      </c>
      <c r="E18" s="219">
        <v>1</v>
      </c>
      <c r="F18" s="220">
        <f t="shared" si="0"/>
        <v>2000</v>
      </c>
      <c r="G18" s="221"/>
    </row>
    <row r="19" spans="1:7" ht="16.5" x14ac:dyDescent="0.35">
      <c r="A19" s="216" t="s">
        <v>152</v>
      </c>
      <c r="B19" s="217" t="s">
        <v>337</v>
      </c>
      <c r="C19" s="218" t="s">
        <v>338</v>
      </c>
      <c r="D19" s="237">
        <v>300</v>
      </c>
      <c r="E19" s="219">
        <v>4</v>
      </c>
      <c r="F19" s="220">
        <f t="shared" si="0"/>
        <v>1200</v>
      </c>
      <c r="G19" s="221"/>
    </row>
    <row r="20" spans="1:7" ht="16.5" x14ac:dyDescent="0.35">
      <c r="A20" s="216" t="s">
        <v>277</v>
      </c>
      <c r="B20" s="217" t="s">
        <v>339</v>
      </c>
      <c r="C20" s="218" t="s">
        <v>338</v>
      </c>
      <c r="D20" s="237">
        <v>300</v>
      </c>
      <c r="E20" s="219">
        <v>3</v>
      </c>
      <c r="F20" s="220">
        <f t="shared" si="0"/>
        <v>900</v>
      </c>
      <c r="G20" s="221"/>
    </row>
    <row r="21" spans="1:7" ht="16.5" x14ac:dyDescent="0.3">
      <c r="A21" s="290" t="s">
        <v>340</v>
      </c>
      <c r="B21" s="291"/>
      <c r="C21" s="291"/>
      <c r="D21" s="291"/>
      <c r="E21" s="292"/>
      <c r="F21" s="129">
        <f>SUM(F12:F20)</f>
        <v>22500</v>
      </c>
      <c r="G21" s="222"/>
    </row>
    <row r="22" spans="1:7" x14ac:dyDescent="0.3">
      <c r="A22" s="110" t="s">
        <v>341</v>
      </c>
      <c r="B22" s="215"/>
      <c r="C22" s="281"/>
      <c r="D22" s="281"/>
      <c r="E22" s="281"/>
      <c r="F22" s="281"/>
      <c r="G22" s="282"/>
    </row>
    <row r="23" spans="1:7" ht="30" x14ac:dyDescent="0.3">
      <c r="A23" s="236" t="s">
        <v>14</v>
      </c>
      <c r="B23" s="42" t="s">
        <v>342</v>
      </c>
      <c r="C23" s="223" t="s">
        <v>7</v>
      </c>
      <c r="D23" s="238">
        <v>300</v>
      </c>
      <c r="E23" s="224">
        <v>15</v>
      </c>
      <c r="F23" s="220">
        <f>D23*E23</f>
        <v>4500</v>
      </c>
      <c r="G23" s="221"/>
    </row>
    <row r="24" spans="1:7" x14ac:dyDescent="0.3">
      <c r="A24" s="216" t="s">
        <v>343</v>
      </c>
      <c r="B24" s="42" t="s">
        <v>344</v>
      </c>
      <c r="C24" s="218" t="s">
        <v>7</v>
      </c>
      <c r="D24" s="237">
        <v>500</v>
      </c>
      <c r="E24" s="219">
        <v>30</v>
      </c>
      <c r="F24" s="220">
        <f t="shared" ref="F24" si="1">D24*E24</f>
        <v>15000</v>
      </c>
      <c r="G24" s="221"/>
    </row>
    <row r="25" spans="1:7" ht="16.5" x14ac:dyDescent="0.3">
      <c r="A25" s="290" t="s">
        <v>340</v>
      </c>
      <c r="B25" s="291"/>
      <c r="C25" s="291"/>
      <c r="D25" s="291"/>
      <c r="E25" s="292"/>
      <c r="F25" s="129">
        <f>SUM(F23:F24)</f>
        <v>19500</v>
      </c>
      <c r="G25" s="222"/>
    </row>
    <row r="26" spans="1:7" ht="16.5" x14ac:dyDescent="0.3">
      <c r="A26" s="225"/>
      <c r="B26" s="225"/>
      <c r="C26" s="225"/>
      <c r="D26" s="225"/>
      <c r="E26" s="226"/>
      <c r="F26" s="129">
        <f>SUM(F25,F21)</f>
        <v>42000</v>
      </c>
      <c r="G26" s="222"/>
    </row>
    <row r="27" spans="1:7" x14ac:dyDescent="0.3">
      <c r="A27" s="110" t="s">
        <v>345</v>
      </c>
      <c r="B27" s="215"/>
      <c r="C27" s="281"/>
      <c r="D27" s="281"/>
      <c r="E27" s="281"/>
      <c r="F27" s="281"/>
      <c r="G27" s="282"/>
    </row>
    <row r="28" spans="1:7" x14ac:dyDescent="0.3">
      <c r="A28" s="216" t="s">
        <v>346</v>
      </c>
      <c r="B28" s="42" t="s">
        <v>347</v>
      </c>
      <c r="C28" s="227"/>
      <c r="D28" s="228"/>
      <c r="E28" s="229"/>
      <c r="F28" s="230">
        <f>F26*0.06</f>
        <v>2520</v>
      </c>
      <c r="G28" s="231"/>
    </row>
    <row r="29" spans="1:7" ht="17.25" thickBot="1" x14ac:dyDescent="0.35">
      <c r="A29" s="283" t="s">
        <v>348</v>
      </c>
      <c r="B29" s="284"/>
      <c r="C29" s="284"/>
      <c r="D29" s="284"/>
      <c r="E29" s="285"/>
      <c r="F29" s="232">
        <f>SUM(F26,F28)</f>
        <v>44520</v>
      </c>
      <c r="G29" s="233"/>
    </row>
  </sheetData>
  <mergeCells count="8">
    <mergeCell ref="C27:G27"/>
    <mergeCell ref="A29:E29"/>
    <mergeCell ref="A1:D1"/>
    <mergeCell ref="C2:D2"/>
    <mergeCell ref="C11:G11"/>
    <mergeCell ref="A21:E21"/>
    <mergeCell ref="C22:G22"/>
    <mergeCell ref="A25:E25"/>
  </mergeCells>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Summary</vt:lpstr>
      <vt:lpstr>项目整体沟通运营</vt:lpstr>
      <vt:lpstr>筛查车租赁</vt:lpstr>
      <vt:lpstr>浙江17场筛查</vt:lpstr>
      <vt:lpstr>江苏16场筛查</vt:lpstr>
      <vt:lpstr>抗击新型冠状病毒移动筛查平台项目启动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2020-04-03T07:25:04Z</dcterms:modified>
</cp:coreProperties>
</file>