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680" tabRatio="844"/>
  </bookViews>
  <sheets>
    <sheet name="Summary" sheetId="19" r:id="rId1"/>
    <sheet name="项目整体沟通运营" sheetId="5" r:id="rId2"/>
    <sheet name="筛查车租赁" sheetId="10" r:id="rId3"/>
    <sheet name="浙江17场筛查" sheetId="2" r:id="rId4"/>
    <sheet name="江苏16场筛查" sheetId="15" r:id="rId5"/>
    <sheet name="河南22场筛查" sheetId="20" r:id="rId6"/>
  </sheets>
  <externalReferences>
    <externalReference r:id="rId7"/>
    <externalReference r:id="rId8"/>
  </externalReferences>
  <definedNames>
    <definedName name="一级">'[1]02.RATECARD'!$D$117:$D$124</definedName>
  </definedNames>
  <calcPr calcId="144525"/>
</workbook>
</file>

<file path=xl/sharedStrings.xml><?xml version="1.0" encoding="utf-8"?>
<sst xmlns="http://schemas.openxmlformats.org/spreadsheetml/2006/main" count="1426" uniqueCount="408">
  <si>
    <t>“肺癌筛查防治公益行动项目”经费使用情况总表</t>
  </si>
  <si>
    <t>项目</t>
  </si>
  <si>
    <t>报价</t>
  </si>
  <si>
    <t>2019年12月-2020年1月结算-33场/天</t>
  </si>
  <si>
    <t>2020年6月-7月结算-22场/天</t>
  </si>
  <si>
    <t>项目整体沟通运营</t>
  </si>
  <si>
    <t>筛查车租赁</t>
  </si>
  <si>
    <t>20场筛查（已执行浙江17场）</t>
  </si>
  <si>
    <t>18场筛查（已执行江苏16场）</t>
  </si>
  <si>
    <t>22场筛查（已执行河南22场）</t>
  </si>
  <si>
    <t>小计</t>
  </si>
  <si>
    <t>项目执行结算</t>
  </si>
  <si>
    <t>项目执行最终优惠合计</t>
  </si>
  <si>
    <t>活动运行</t>
  </si>
  <si>
    <t>预算</t>
  </si>
  <si>
    <t>2019年12月-2020年1月经费使用情况</t>
  </si>
  <si>
    <t>Item No.
项目编号</t>
  </si>
  <si>
    <t>Description 
费用描述</t>
  </si>
  <si>
    <t>Unit
单位</t>
  </si>
  <si>
    <t>Unit Price (exclu.TAX)
单价（不含税）</t>
  </si>
  <si>
    <t>QTY
数量</t>
  </si>
  <si>
    <t>次数</t>
  </si>
  <si>
    <t>Total
总价</t>
  </si>
  <si>
    <t>Remark
备注</t>
  </si>
  <si>
    <t>整体沟通与计划</t>
  </si>
  <si>
    <t>1-1</t>
  </si>
  <si>
    <t>方案</t>
  </si>
  <si>
    <t>策略总监 ，创意方案，媒体方案，活动执行方案，SOP</t>
  </si>
  <si>
    <t>小时</t>
  </si>
  <si>
    <t>1-2</t>
  </si>
  <si>
    <t>项目总控</t>
  </si>
  <si>
    <t>项目总监，包含各企业、政府机构沟通和把控、相应资料准备</t>
  </si>
  <si>
    <t>1-3</t>
  </si>
  <si>
    <t>项目经理</t>
  </si>
  <si>
    <t>项目经理，项目整体协调、沟通、数据管理</t>
  </si>
  <si>
    <t>1-4</t>
  </si>
  <si>
    <t>项目报告</t>
  </si>
  <si>
    <t>医学经理，学术报告撰写</t>
  </si>
  <si>
    <t>1-5</t>
  </si>
  <si>
    <t>医学支持</t>
  </si>
  <si>
    <t>医学经理，医学内容资料查询和PPT撰写</t>
  </si>
  <si>
    <t>Sub-total</t>
  </si>
  <si>
    <t>项目日常差旅</t>
  </si>
  <si>
    <t>2-1</t>
  </si>
  <si>
    <t>项目沟通-出差</t>
  </si>
  <si>
    <t>住宿，预计3次</t>
  </si>
  <si>
    <t>晚/间</t>
  </si>
  <si>
    <t>按实际发票结算</t>
  </si>
  <si>
    <t>2-2</t>
  </si>
  <si>
    <t>高铁和机票</t>
  </si>
  <si>
    <t>人/天</t>
  </si>
  <si>
    <t>按实际高铁票结算</t>
  </si>
  <si>
    <t>2-3</t>
  </si>
  <si>
    <t>餐费</t>
  </si>
  <si>
    <t>2-4</t>
  </si>
  <si>
    <t>交通费</t>
  </si>
  <si>
    <t>Total</t>
  </si>
  <si>
    <t>3. 4th Party Service Fee-第四方服务费</t>
  </si>
  <si>
    <t>4. 4th Party Tax-第四方税费</t>
  </si>
  <si>
    <t>江苏/浙江经费使用情况</t>
  </si>
  <si>
    <r>
      <rPr>
        <b/>
        <sz val="20"/>
        <rFont val="宋体"/>
        <charset val="134"/>
      </rPr>
      <t>河南</t>
    </r>
    <r>
      <rPr>
        <b/>
        <sz val="20"/>
        <rFont val="宋体"/>
        <charset val="134"/>
      </rPr>
      <t>经费使用情况</t>
    </r>
  </si>
  <si>
    <t>筛查车按月租赁，CT机内耗材因筛查人数进行损耗，一定量后就要进行更换，因此月租已是最低价格</t>
  </si>
  <si>
    <t>月</t>
  </si>
  <si>
    <t>结算单凭证一共租车金额44万，其中9万是属于中国医药教育协会的项目，其中35万属于本项目</t>
  </si>
  <si>
    <t>司机补贴、车辆养护费</t>
  </si>
  <si>
    <t>2. 4th Party Service Fee-第四方服务费</t>
  </si>
  <si>
    <t>3. 4th Party Tax-第四方税费</t>
  </si>
  <si>
    <r>
      <rPr>
        <b/>
        <sz val="20"/>
        <rFont val="宋体"/>
        <charset val="134"/>
      </rPr>
      <t>浙江省</t>
    </r>
    <r>
      <rPr>
        <b/>
        <sz val="20"/>
        <rFont val="Trebuchet MS"/>
        <charset val="134"/>
      </rPr>
      <t>17</t>
    </r>
    <r>
      <rPr>
        <b/>
        <sz val="20"/>
        <rFont val="宋体"/>
        <charset val="134"/>
      </rPr>
      <t>场筛查</t>
    </r>
  </si>
  <si>
    <r>
      <rPr>
        <b/>
        <sz val="20"/>
        <rFont val="宋体"/>
        <charset val="134"/>
      </rPr>
      <t>浙江</t>
    </r>
    <r>
      <rPr>
        <b/>
        <sz val="20"/>
        <rFont val="Trebuchet MS"/>
        <charset val="134"/>
      </rPr>
      <t>17</t>
    </r>
    <r>
      <rPr>
        <b/>
        <sz val="20"/>
        <rFont val="宋体"/>
        <charset val="134"/>
      </rPr>
      <t>场经费使用情况</t>
    </r>
  </si>
  <si>
    <t>一次性物料和视频</t>
  </si>
  <si>
    <t>画架</t>
  </si>
  <si>
    <t>个</t>
  </si>
  <si>
    <t>按实际数量结算</t>
  </si>
  <si>
    <t>踏步梯</t>
  </si>
  <si>
    <t>47CM*45CM*46CM,不锈钢双层踏步梯。供患者上CT机检查使用</t>
  </si>
  <si>
    <t>一米栏</t>
  </si>
  <si>
    <t>每场20个</t>
  </si>
  <si>
    <t>垃圾筒</t>
  </si>
  <si>
    <t>40L，可分类垃圾桶</t>
  </si>
  <si>
    <t>患教宣传展板</t>
  </si>
  <si>
    <t>立式防风德展，0.8M*1.8M，双面卡槽，加重防晃，铝合金钢板</t>
  </si>
  <si>
    <t>1-6</t>
  </si>
  <si>
    <t>医生工作服</t>
  </si>
  <si>
    <t>医生白大褂</t>
  </si>
  <si>
    <t>件</t>
  </si>
  <si>
    <t>1-7</t>
  </si>
  <si>
    <t>工作人员工作服</t>
  </si>
  <si>
    <t>工作人员用，黑色，长袖卫衣</t>
  </si>
  <si>
    <t>1-8</t>
  </si>
  <si>
    <t>迪卡龙服装</t>
  </si>
  <si>
    <t>红色加绒卫衣，提供给广场舞阿姨用，19号迪卡龙客户指定采购</t>
  </si>
  <si>
    <t>1-9</t>
  </si>
  <si>
    <t>卷线盘</t>
  </si>
  <si>
    <t>50米卷线盘1个，3米插线板1个，PVC压线槽10个</t>
  </si>
  <si>
    <t>1-10</t>
  </si>
  <si>
    <t>记录片制作</t>
  </si>
  <si>
    <t>跟拍脚本撰写</t>
  </si>
  <si>
    <t>次</t>
  </si>
  <si>
    <t>后期剪辑，根据创意脚本，对已经存在的素材进行剪辑、处理、拼接、合成，片长5分钟</t>
  </si>
  <si>
    <t>特效-二维动画</t>
  </si>
  <si>
    <t>秒</t>
  </si>
  <si>
    <t>配音&amp;旁白-专业配音师</t>
  </si>
  <si>
    <t>分钟</t>
  </si>
  <si>
    <t>配音/配乐/字幕</t>
  </si>
  <si>
    <t>影片输出，按详细需求输出不同格式的视频</t>
  </si>
  <si>
    <t>套</t>
  </si>
  <si>
    <t>1-11</t>
  </si>
  <si>
    <t>云摄影</t>
  </si>
  <si>
    <t>天</t>
  </si>
  <si>
    <t>1-12</t>
  </si>
  <si>
    <t>设备技师</t>
  </si>
  <si>
    <t>月工资+每天300的出差补贴+税费</t>
  </si>
  <si>
    <t>人/月</t>
  </si>
  <si>
    <t>实际未产生</t>
  </si>
  <si>
    <t>1-13</t>
  </si>
  <si>
    <t>AI读片师</t>
  </si>
  <si>
    <t>1-14</t>
  </si>
  <si>
    <t>点内差旅费</t>
  </si>
  <si>
    <t>跨市</t>
  </si>
  <si>
    <t>按实际结算，含麦田10%服务费（跨行、报税、垫付）</t>
  </si>
  <si>
    <t>住宿</t>
  </si>
  <si>
    <t>市内（补贴）</t>
  </si>
  <si>
    <t>餐饮（补贴）</t>
  </si>
  <si>
    <t>1-15</t>
  </si>
  <si>
    <t>专家台卡</t>
  </si>
  <si>
    <t>新增</t>
  </si>
  <si>
    <t>策划文案及考察（按每个筛查点收取）</t>
  </si>
  <si>
    <t>执行方案</t>
  </si>
  <si>
    <t>执行方案撰写与修改</t>
  </si>
  <si>
    <t>衍生设计</t>
  </si>
  <si>
    <t>针对已有设计的修改含背景板 展架 胸卡 台卡，共6个城市的筛查</t>
  </si>
  <si>
    <t>负责前期和当地卫生局沟通，走报批流程及现场执行</t>
  </si>
  <si>
    <t>前期项目筹备（包括车辆洽谈+场地报批）</t>
  </si>
  <si>
    <t>文案撰写</t>
  </si>
  <si>
    <t>文案领导及公益大使致辞稿、串词，宣传海报展示文案、绕口令文案、战略协议、邀请函文案</t>
  </si>
  <si>
    <t>2-5</t>
  </si>
  <si>
    <t>新闻稿撰写</t>
  </si>
  <si>
    <t>文案新闻稿撰写</t>
  </si>
  <si>
    <t>篇</t>
  </si>
  <si>
    <t>未做</t>
  </si>
  <si>
    <t>2-6</t>
  </si>
  <si>
    <t>海报</t>
  </si>
  <si>
    <t>90*60CM。3种海报，每种10张，共30张</t>
  </si>
  <si>
    <t>张</t>
  </si>
  <si>
    <t>2-7</t>
  </si>
  <si>
    <t>横幅</t>
  </si>
  <si>
    <t>0.6*2米</t>
  </si>
  <si>
    <t>按实际结算</t>
  </si>
  <si>
    <t>2-8</t>
  </si>
  <si>
    <t>签到台卡</t>
  </si>
  <si>
    <t>2-9</t>
  </si>
  <si>
    <t>区域台卡</t>
  </si>
  <si>
    <t>2-10</t>
  </si>
  <si>
    <t>转诊办公室贴</t>
  </si>
  <si>
    <t>KT板门贴</t>
  </si>
  <si>
    <t>2-11</t>
  </si>
  <si>
    <t>转诊等待区</t>
  </si>
  <si>
    <t>30*42CM，桌面展示牌，雪弗板</t>
  </si>
  <si>
    <t>2-12</t>
  </si>
  <si>
    <t>舞台</t>
  </si>
  <si>
    <t>6*4米*0.2米</t>
  </si>
  <si>
    <t>平方</t>
  </si>
  <si>
    <t>未制作</t>
  </si>
  <si>
    <t>2-13</t>
  </si>
  <si>
    <t>舞台区地毯</t>
  </si>
  <si>
    <t>红色，6*4米</t>
  </si>
  <si>
    <t>平米</t>
  </si>
  <si>
    <t>2-14</t>
  </si>
  <si>
    <t>舞台背景板</t>
  </si>
  <si>
    <t>6*4米</t>
  </si>
  <si>
    <t>2-15</t>
  </si>
  <si>
    <t>启动道具</t>
  </si>
  <si>
    <t>开幕卷轴租赁，高80CM，长4M，可供8-10人使用，卷轴尺寸336CM*61CM</t>
  </si>
  <si>
    <t>2-16</t>
  </si>
  <si>
    <t>剪彩套装</t>
  </si>
  <si>
    <t>绣球、剪刀、拖盘等</t>
  </si>
  <si>
    <t>2-17</t>
  </si>
  <si>
    <t>展架</t>
  </si>
  <si>
    <t>每场10套，项目介绍*1，项目流程*1，患教展架*2，设备介绍*3，专家介绍*1，指示*2</t>
  </si>
  <si>
    <t>2-18</t>
  </si>
  <si>
    <t>画架KT板</t>
  </si>
  <si>
    <t>60*90</t>
  </si>
  <si>
    <t>2-19</t>
  </si>
  <si>
    <t>活动附料</t>
  </si>
  <si>
    <t>纸、笔、通信电缆、封边条等</t>
  </si>
  <si>
    <t xml:space="preserve">套/场 </t>
  </si>
  <si>
    <t>2-20</t>
  </si>
  <si>
    <t>项目整体快递费用</t>
  </si>
  <si>
    <t>项</t>
  </si>
  <si>
    <t>包含所有搭建物料和执行物料的运输，分多次运输</t>
  </si>
  <si>
    <t>10个筛查点小计</t>
  </si>
  <si>
    <t>17个筛查点小计</t>
  </si>
  <si>
    <t>每场设备租赁及人员支持费用（按每场收取）</t>
  </si>
  <si>
    <t>3-1</t>
  </si>
  <si>
    <t>话筒套</t>
  </si>
  <si>
    <t>3-2</t>
  </si>
  <si>
    <t>电视机 50寸</t>
  </si>
  <si>
    <t>租赁</t>
  </si>
  <si>
    <t>含安装，含运费，含技术人员</t>
  </si>
  <si>
    <t>3-3</t>
  </si>
  <si>
    <t>音响设备</t>
  </si>
  <si>
    <t>包括话筒</t>
  </si>
  <si>
    <t>调音台</t>
  </si>
  <si>
    <t>3-4</t>
  </si>
  <si>
    <t>宣传单页</t>
  </si>
  <si>
    <t>A4彩印</t>
  </si>
  <si>
    <t>3-5</t>
  </si>
  <si>
    <t>转诊单</t>
  </si>
  <si>
    <t>3-6</t>
  </si>
  <si>
    <t>筛查问卷</t>
  </si>
  <si>
    <t>A4</t>
  </si>
  <si>
    <t>份</t>
  </si>
  <si>
    <t>3-7</t>
  </si>
  <si>
    <t>患教三折页</t>
  </si>
  <si>
    <t>A5大小</t>
  </si>
  <si>
    <t>3-8</t>
  </si>
  <si>
    <t>排号小纸贴</t>
  </si>
  <si>
    <t>3-9</t>
  </si>
  <si>
    <t>免责申明</t>
  </si>
  <si>
    <t>3-10</t>
  </si>
  <si>
    <t>知情同意书</t>
  </si>
  <si>
    <t>3-11</t>
  </si>
  <si>
    <t>打印纸</t>
  </si>
  <si>
    <t>A4，一包500张，预计1天使用2包</t>
  </si>
  <si>
    <t>包</t>
  </si>
  <si>
    <t>3-12</t>
  </si>
  <si>
    <t>矿泉水</t>
  </si>
  <si>
    <t>箱</t>
  </si>
  <si>
    <t>3-13</t>
  </si>
  <si>
    <t>桶装水</t>
  </si>
  <si>
    <t>3-14</t>
  </si>
  <si>
    <t>对讲机</t>
  </si>
  <si>
    <t>台</t>
  </si>
  <si>
    <t>每场租赁</t>
  </si>
  <si>
    <t>3-15</t>
  </si>
  <si>
    <t>帐篷</t>
  </si>
  <si>
    <t>3*4.5米</t>
  </si>
  <si>
    <t>3-16</t>
  </si>
  <si>
    <t>桌椅</t>
  </si>
  <si>
    <t>按套 1桌4椅</t>
  </si>
  <si>
    <t>3-18</t>
  </si>
  <si>
    <t>打印机</t>
  </si>
  <si>
    <t>打印机租赁带耗材</t>
  </si>
  <si>
    <t>每场租赁，含耗材</t>
  </si>
  <si>
    <t>3-19</t>
  </si>
  <si>
    <t>工作人员工作服Logo</t>
  </si>
  <si>
    <t>7CM*8CM，无痕不粘贴</t>
  </si>
  <si>
    <t>3-20</t>
  </si>
  <si>
    <t>执行经理</t>
  </si>
  <si>
    <t>负责现场执行</t>
  </si>
  <si>
    <t>3-21</t>
  </si>
  <si>
    <t>康康舞教练</t>
  </si>
  <si>
    <t>每场1人</t>
  </si>
  <si>
    <t>3-22</t>
  </si>
  <si>
    <t>康康人偶</t>
  </si>
  <si>
    <t>3-23</t>
  </si>
  <si>
    <t>现场搭建工人</t>
  </si>
  <si>
    <t>每场8工</t>
  </si>
  <si>
    <t>人/工</t>
  </si>
  <si>
    <t>3-24</t>
  </si>
  <si>
    <t>现场兼职人员</t>
  </si>
  <si>
    <t>现场秩序维护，协助患者筛查，派发礼品和宣传单</t>
  </si>
  <si>
    <t>3-25</t>
  </si>
  <si>
    <t>现场执行人员餐费</t>
  </si>
  <si>
    <t>餐费，13人</t>
  </si>
  <si>
    <t>3-26</t>
  </si>
  <si>
    <t>摄影师</t>
  </si>
  <si>
    <t>1场2人</t>
  </si>
  <si>
    <t>3-27</t>
  </si>
  <si>
    <t>摄像师</t>
  </si>
  <si>
    <t>3-28</t>
  </si>
  <si>
    <t>摄像助理</t>
  </si>
  <si>
    <t>3-29</t>
  </si>
  <si>
    <t>摄像设备</t>
  </si>
  <si>
    <t>套/天</t>
  </si>
  <si>
    <t>3-30</t>
  </si>
  <si>
    <t>录音设备（专业无线声音采集器）</t>
  </si>
  <si>
    <t>3-31</t>
  </si>
  <si>
    <t>3-32</t>
  </si>
  <si>
    <t>单场执行小计</t>
  </si>
  <si>
    <t>20场执行小计</t>
  </si>
  <si>
    <t>17场执行小计</t>
  </si>
  <si>
    <t>启动仪式-3场</t>
  </si>
  <si>
    <t>4-1</t>
  </si>
  <si>
    <t>8*4米*0.2米</t>
  </si>
  <si>
    <t>4-2</t>
  </si>
  <si>
    <t>红色，8*4米</t>
  </si>
  <si>
    <t>4-3</t>
  </si>
  <si>
    <t>8*4米</t>
  </si>
  <si>
    <t>4-4</t>
  </si>
  <si>
    <t>开幕卷轴/启动球租赁，高80CM，长4M，可供8-10人使用，卷轴尺寸336CM*61CM</t>
  </si>
  <si>
    <t>4-5</t>
  </si>
  <si>
    <t>3场小计</t>
  </si>
  <si>
    <t>活动执行费-17场（按实际结算）</t>
  </si>
  <si>
    <t>5-1</t>
  </si>
  <si>
    <t>住宿费</t>
  </si>
  <si>
    <t>5-2</t>
  </si>
  <si>
    <t>高铁</t>
  </si>
  <si>
    <t>5-3</t>
  </si>
  <si>
    <t>大巴</t>
  </si>
  <si>
    <t>5-4</t>
  </si>
  <si>
    <t>5-5</t>
  </si>
  <si>
    <t>当地交通</t>
  </si>
  <si>
    <t>整体合计</t>
  </si>
  <si>
    <r>
      <rPr>
        <b/>
        <sz val="10"/>
        <rFont val="Trebuchet MS"/>
        <charset val="134"/>
      </rPr>
      <t>4. 4th Party Service Fee-</t>
    </r>
    <r>
      <rPr>
        <b/>
        <sz val="10"/>
        <rFont val="微软雅黑"/>
        <charset val="134"/>
      </rPr>
      <t>第四方服务费</t>
    </r>
  </si>
  <si>
    <r>
      <rPr>
        <b/>
        <sz val="10"/>
        <rFont val="Trebuchet MS"/>
        <charset val="134"/>
      </rPr>
      <t>5. 4th Party Tax-</t>
    </r>
    <r>
      <rPr>
        <b/>
        <sz val="10"/>
        <rFont val="微软雅黑"/>
        <charset val="134"/>
      </rPr>
      <t>第四方税费</t>
    </r>
  </si>
  <si>
    <r>
      <rPr>
        <b/>
        <sz val="20"/>
        <rFont val="宋体"/>
        <charset val="134"/>
      </rPr>
      <t>江苏省</t>
    </r>
    <r>
      <rPr>
        <b/>
        <sz val="20"/>
        <rFont val="Trebuchet MS"/>
        <charset val="134"/>
      </rPr>
      <t>16</t>
    </r>
    <r>
      <rPr>
        <b/>
        <sz val="20"/>
        <rFont val="宋体"/>
        <charset val="134"/>
      </rPr>
      <t>场筛查</t>
    </r>
  </si>
  <si>
    <r>
      <rPr>
        <b/>
        <sz val="20"/>
        <rFont val="宋体"/>
        <charset val="134"/>
      </rPr>
      <t>江苏</t>
    </r>
    <r>
      <rPr>
        <b/>
        <sz val="20"/>
        <rFont val="Trebuchet MS"/>
        <charset val="134"/>
      </rPr>
      <t>16</t>
    </r>
    <r>
      <rPr>
        <b/>
        <sz val="20"/>
        <rFont val="宋体"/>
        <charset val="134"/>
      </rPr>
      <t>场经费使用情况</t>
    </r>
  </si>
  <si>
    <t>视频制作和其他</t>
  </si>
  <si>
    <t>记录片制作(全国多地）</t>
  </si>
  <si>
    <t>含麦田10%服务费（跨行、报税、垫付）</t>
  </si>
  <si>
    <t>策划文案及考察（按每个城市收取）</t>
  </si>
  <si>
    <t>6个筛查点小计</t>
  </si>
  <si>
    <t>13个筛查点小计</t>
  </si>
  <si>
    <t>3-17</t>
  </si>
  <si>
    <t>无</t>
  </si>
  <si>
    <t>18场执行小计</t>
  </si>
  <si>
    <t>16场执行小计</t>
  </si>
  <si>
    <r>
      <rPr>
        <b/>
        <sz val="20"/>
        <rFont val="宋体"/>
        <charset val="134"/>
      </rPr>
      <t>河南省</t>
    </r>
    <r>
      <rPr>
        <b/>
        <sz val="20"/>
        <rFont val="Trebuchet MS"/>
        <charset val="134"/>
      </rPr>
      <t>22</t>
    </r>
    <r>
      <rPr>
        <b/>
        <sz val="20"/>
        <rFont val="宋体"/>
        <charset val="134"/>
      </rPr>
      <t>场筛查</t>
    </r>
  </si>
  <si>
    <t>河南22场经费使用情况</t>
  </si>
  <si>
    <t>按实际发生结算，每位医生每天劳务费1000元，实际发生费用含劳务税费</t>
  </si>
  <si>
    <t>代基金会支付10%手续费</t>
  </si>
  <si>
    <t>筛查执行</t>
  </si>
  <si>
    <t>按照实际22场执行发生和酒店发票结算</t>
  </si>
  <si>
    <t>按照实际22场执行发生用餐发票结算</t>
  </si>
  <si>
    <t>交通</t>
  </si>
  <si>
    <t>按照实际22场执行发生和交通发票结算</t>
  </si>
  <si>
    <t>针对已有设计的修改含背景板 展架 胸卡 台卡</t>
  </si>
  <si>
    <t>取消</t>
  </si>
  <si>
    <t>数量减少</t>
  </si>
  <si>
    <t>并非每场发生，表格下面会根据实际发生数量列出</t>
  </si>
  <si>
    <t>2-21</t>
  </si>
  <si>
    <t>三折页</t>
  </si>
  <si>
    <t>由每场改成每个筛查点，数量减少</t>
  </si>
  <si>
    <t>2-22</t>
  </si>
  <si>
    <t>2-23</t>
  </si>
  <si>
    <t>医用防护眼镜</t>
  </si>
  <si>
    <t>防飞溅防接触护目镜，提供给现场医生和工作人员使用</t>
  </si>
  <si>
    <t>元/个</t>
  </si>
  <si>
    <t>因疫情防护新增物料</t>
  </si>
  <si>
    <t>2-24</t>
  </si>
  <si>
    <t>按照实际发生筛查点数量结算</t>
  </si>
  <si>
    <t>不按照每场收取，一次性采购</t>
  </si>
  <si>
    <t>不按照每场收取，按筛查点收取</t>
  </si>
  <si>
    <t>人数减少</t>
  </si>
  <si>
    <t>已在表格第一部分按照实际发生收取</t>
  </si>
  <si>
    <t>笔记本电脑</t>
  </si>
  <si>
    <t>一次性医护手套</t>
  </si>
  <si>
    <t>一次性医用防护手套，提供给现场工作人员和医生使用，10双/包，一天3包</t>
  </si>
  <si>
    <t>元/包</t>
  </si>
  <si>
    <t>防疫所需，新增物料</t>
  </si>
  <si>
    <t>3-33</t>
  </si>
  <si>
    <t>一次性医护口罩</t>
  </si>
  <si>
    <t>一次性医用防飞沫防细菌口罩，提供给现场医护和工作人员使用，如受检者未带也提供，50只/盒，一天1盒</t>
  </si>
  <si>
    <t>元/盒</t>
  </si>
  <si>
    <t>3-34</t>
  </si>
  <si>
    <t>一次性医用床单</t>
  </si>
  <si>
    <t>一次性医用床单，提供患者上CT机检查使用，50张/包，一天2包</t>
  </si>
  <si>
    <t>3-35</t>
  </si>
  <si>
    <t>一次性鞋套</t>
  </si>
  <si>
    <t>上CT机前穿，专用鞋套，80只/包</t>
  </si>
  <si>
    <t>3-36</t>
  </si>
  <si>
    <t>医用免洗洗手液</t>
  </si>
  <si>
    <t>75%酒精免洗洗手液凝胶速干型，500ml/瓶，一天2瓶</t>
  </si>
  <si>
    <t>元/瓶</t>
  </si>
  <si>
    <t>3-37</t>
  </si>
  <si>
    <t>医用消毒喷雾</t>
  </si>
  <si>
    <t>医用消毒喷雾，500ml/瓶，一天2瓶</t>
  </si>
  <si>
    <t>22场执行小计</t>
  </si>
  <si>
    <t>启动仪式1场</t>
  </si>
  <si>
    <t>按实际发生结算</t>
  </si>
  <si>
    <t>剪彩道具，6个绣球+6个立柱（配剪刀）</t>
  </si>
  <si>
    <t>大巴CT车车贴</t>
  </si>
  <si>
    <t>车贴设计，修改，完稿</t>
  </si>
  <si>
    <t>新车，新设计</t>
  </si>
  <si>
    <t>大巴车两面车贴制作，车长12米，高3.6米</t>
  </si>
  <si>
    <t>平方米</t>
  </si>
  <si>
    <t>新车，新制作</t>
  </si>
  <si>
    <t>车贴工人，4工</t>
  </si>
  <si>
    <t>一次性制作和租赁物料（为了节省费用，不按场次制作和租赁）</t>
  </si>
  <si>
    <t>工作服</t>
  </si>
  <si>
    <t>订书机</t>
  </si>
  <si>
    <t>钢制耐用办公订书机，用以装订《知情同意书》</t>
  </si>
  <si>
    <t>储存电视机播放视频+音响肺扬操音乐和备用</t>
  </si>
  <si>
    <t>垃圾袋</t>
  </si>
  <si>
    <t>40L垃圾袋，30只/包</t>
  </si>
  <si>
    <t>5-6</t>
  </si>
  <si>
    <t>整理箱</t>
  </si>
  <si>
    <t>用以存放工作服，回收的知情同意书等活动现场物料</t>
  </si>
  <si>
    <t>套/3个</t>
  </si>
  <si>
    <t>5-7</t>
  </si>
  <si>
    <t>车内提示贴</t>
  </si>
  <si>
    <t>90*60CM</t>
  </si>
  <si>
    <t>5-8</t>
  </si>
  <si>
    <t>5-9</t>
  </si>
  <si>
    <t>桌子</t>
  </si>
  <si>
    <t>IBM折叠桌</t>
  </si>
  <si>
    <t>5-10</t>
  </si>
  <si>
    <t>椅子</t>
  </si>
  <si>
    <t>可折叠，带靠背</t>
  </si>
  <si>
    <t>5-11</t>
  </si>
  <si>
    <t>门型展架</t>
  </si>
  <si>
    <t>0.8M*1.8M，高清画面，1个筛查流程，1个防疫，1个肺小结节科普，1个AI，1个患教。</t>
  </si>
  <si>
    <t>5-12</t>
  </si>
  <si>
    <t xml:space="preserve">0.6M*0.9M，分布展架，4个分步流程+1个筛查须知+1个警告标语 </t>
  </si>
  <si>
    <t>5-13</t>
  </si>
  <si>
    <r>
      <rPr>
        <b/>
        <sz val="10"/>
        <rFont val="Trebuchet MS"/>
        <charset val="134"/>
      </rPr>
      <t>6. 4th Party Service Fee-</t>
    </r>
    <r>
      <rPr>
        <b/>
        <sz val="10"/>
        <rFont val="微软雅黑"/>
        <charset val="134"/>
      </rPr>
      <t>第四方服务费</t>
    </r>
  </si>
  <si>
    <r>
      <rPr>
        <b/>
        <sz val="10"/>
        <rFont val="Trebuchet MS"/>
        <charset val="134"/>
      </rPr>
      <t>7. 4th Party Tax-</t>
    </r>
    <r>
      <rPr>
        <b/>
        <sz val="10"/>
        <rFont val="微软雅黑"/>
        <charset val="134"/>
      </rPr>
      <t>第四方税费</t>
    </r>
  </si>
</sst>
</file>

<file path=xl/styles.xml><?xml version="1.0" encoding="utf-8"?>
<styleSheet xmlns="http://schemas.openxmlformats.org/spreadsheetml/2006/main">
  <numFmts count="15">
    <numFmt numFmtId="41" formatCode="_ * #,##0_ ;_ * \-#,##0_ ;_ * &quot;-&quot;_ ;_ @_ "/>
    <numFmt numFmtId="176" formatCode="[$¥-804]#,##0.00;[$¥-804]\-#,##0.00"/>
    <numFmt numFmtId="177" formatCode="0.00_);[Red]\(0.00\)"/>
    <numFmt numFmtId="43" formatCode="_ * #,##0.00_ ;_ * \-#,##0.00_ ;_ * &quot;-&quot;??_ ;_ @_ "/>
    <numFmt numFmtId="178" formatCode="\¥#,##0.00_);[Red]\(\¥#,##0.00\)"/>
    <numFmt numFmtId="42" formatCode="_ &quot;￥&quot;* #,##0_ ;_ &quot;￥&quot;* \-#,##0_ ;_ &quot;￥&quot;* &quot;-&quot;_ ;_ @_ "/>
    <numFmt numFmtId="179" formatCode="_(* #,##0.00_);_(* \(#,##0.00\);_(* &quot;-&quot;??_);_(@_)"/>
    <numFmt numFmtId="44" formatCode="_ &quot;￥&quot;* #,##0.00_ ;_ &quot;￥&quot;* \-#,##0.00_ ;_ &quot;￥&quot;* &quot;-&quot;??_ ;_ @_ "/>
    <numFmt numFmtId="180" formatCode="0.0_);[Red]\(0.0\)"/>
    <numFmt numFmtId="181" formatCode="0_);[Red]\(0\)"/>
    <numFmt numFmtId="182" formatCode="\¥#,##0_);[Red]\(\¥#,##0\)"/>
    <numFmt numFmtId="183" formatCode="#,##0.00_);[Red]\(#,##0.00\)"/>
    <numFmt numFmtId="184" formatCode="0.00_ "/>
    <numFmt numFmtId="185" formatCode="#,##0.00_ ;\-#,##0.00\ "/>
    <numFmt numFmtId="186" formatCode="#,##0.00_ "/>
  </numFmts>
  <fonts count="79">
    <font>
      <sz val="11"/>
      <color theme="1"/>
      <name val="宋体"/>
      <charset val="134"/>
      <scheme val="minor"/>
    </font>
    <font>
      <sz val="10"/>
      <name val="Trebuchet MS"/>
      <charset val="134"/>
    </font>
    <font>
      <sz val="11"/>
      <color theme="1"/>
      <name val="微软雅黑"/>
      <charset val="134"/>
    </font>
    <font>
      <b/>
      <sz val="20"/>
      <name val="Trebuchet MS"/>
      <charset val="134"/>
    </font>
    <font>
      <b/>
      <sz val="20"/>
      <name val="宋体"/>
      <charset val="134"/>
    </font>
    <font>
      <b/>
      <sz val="10"/>
      <color theme="0"/>
      <name val="Trebuchet MS"/>
      <charset val="134"/>
    </font>
    <font>
      <b/>
      <sz val="10"/>
      <color rgb="FFFFFFFF"/>
      <name val="Trebuchet MS"/>
      <charset val="134"/>
    </font>
    <font>
      <b/>
      <sz val="10"/>
      <color theme="0"/>
      <name val="宋体"/>
      <charset val="134"/>
    </font>
    <font>
      <b/>
      <sz val="14"/>
      <name val="Calibri"/>
      <charset val="134"/>
    </font>
    <font>
      <b/>
      <sz val="12"/>
      <color theme="1"/>
      <name val="微软雅黑"/>
      <charset val="134"/>
    </font>
    <font>
      <sz val="10"/>
      <color indexed="8"/>
      <name val="微软雅黑"/>
      <charset val="134"/>
    </font>
    <font>
      <sz val="10"/>
      <name val="微软雅黑"/>
      <charset val="134"/>
    </font>
    <font>
      <sz val="10"/>
      <color theme="1"/>
      <name val="微软雅黑"/>
      <charset val="134"/>
    </font>
    <font>
      <b/>
      <sz val="12"/>
      <name val="微软雅黑"/>
      <charset val="134"/>
    </font>
    <font>
      <sz val="10"/>
      <color theme="1" tint="0.0499893185216834"/>
      <name val="微软雅黑"/>
      <charset val="134"/>
    </font>
    <font>
      <sz val="10"/>
      <color indexed="8"/>
      <name val="Trebuchet MS"/>
      <charset val="134"/>
    </font>
    <font>
      <sz val="12"/>
      <color theme="1"/>
      <name val="微软雅黑"/>
      <charset val="134"/>
    </font>
    <font>
      <sz val="12"/>
      <color indexed="8"/>
      <name val="微软雅黑"/>
      <charset val="134"/>
    </font>
    <font>
      <sz val="10"/>
      <color rgb="FFFF0000"/>
      <name val="微软雅黑"/>
      <charset val="134"/>
    </font>
    <font>
      <b/>
      <sz val="10"/>
      <name val="Trebuchet MS"/>
      <charset val="134"/>
    </font>
    <font>
      <b/>
      <sz val="10"/>
      <color indexed="8"/>
      <name val="Trebuchet MS"/>
      <charset val="134"/>
    </font>
    <font>
      <b/>
      <sz val="12"/>
      <color indexed="8"/>
      <name val="Trebuchet MS"/>
      <charset val="134"/>
    </font>
    <font>
      <sz val="12"/>
      <name val="Trebuchet MS"/>
      <charset val="134"/>
    </font>
    <font>
      <sz val="10"/>
      <color theme="8"/>
      <name val="Trebuchet MS"/>
      <charset val="134"/>
    </font>
    <font>
      <i/>
      <sz val="10"/>
      <color indexed="8"/>
      <name val="Trebuchet MS"/>
      <charset val="134"/>
    </font>
    <font>
      <b/>
      <sz val="11"/>
      <color theme="1"/>
      <name val="微软雅黑"/>
      <charset val="134"/>
    </font>
    <font>
      <sz val="10"/>
      <color rgb="FFFF0000"/>
      <name val="Trebuchet MS"/>
      <charset val="134"/>
    </font>
    <font>
      <sz val="10"/>
      <color indexed="8"/>
      <name val="宋体"/>
      <charset val="134"/>
    </font>
    <font>
      <sz val="14"/>
      <color indexed="8"/>
      <name val="宋体"/>
      <charset val="134"/>
      <scheme val="minor"/>
    </font>
    <font>
      <sz val="14"/>
      <name val="宋体"/>
      <charset val="134"/>
      <scheme val="minor"/>
    </font>
    <font>
      <sz val="14"/>
      <color theme="1" tint="0.0499893185216834"/>
      <name val="宋体"/>
      <charset val="134"/>
      <scheme val="minor"/>
    </font>
    <font>
      <sz val="14"/>
      <color theme="1"/>
      <name val="宋体"/>
      <charset val="134"/>
      <scheme val="minor"/>
    </font>
    <font>
      <sz val="14"/>
      <color theme="8"/>
      <name val="宋体"/>
      <charset val="134"/>
      <scheme val="minor"/>
    </font>
    <font>
      <i/>
      <sz val="14"/>
      <color indexed="8"/>
      <name val="宋体"/>
      <charset val="134"/>
      <scheme val="minor"/>
    </font>
    <font>
      <sz val="14"/>
      <color rgb="FFFF0000"/>
      <name val="宋体"/>
      <charset val="134"/>
      <scheme val="minor"/>
    </font>
    <font>
      <b/>
      <sz val="20"/>
      <name val="宋体"/>
      <charset val="134"/>
      <scheme val="minor"/>
    </font>
    <font>
      <b/>
      <sz val="10"/>
      <color theme="0"/>
      <name val="宋体"/>
      <charset val="134"/>
      <scheme val="minor"/>
    </font>
    <font>
      <b/>
      <sz val="10"/>
      <color rgb="FFFFFFFF"/>
      <name val="宋体"/>
      <charset val="134"/>
      <scheme val="minor"/>
    </font>
    <font>
      <b/>
      <sz val="14"/>
      <name val="宋体"/>
      <charset val="134"/>
      <scheme val="minor"/>
    </font>
    <font>
      <b/>
      <sz val="12"/>
      <color theme="1"/>
      <name val="宋体"/>
      <charset val="134"/>
      <scheme val="minor"/>
    </font>
    <font>
      <sz val="10"/>
      <color indexed="8"/>
      <name val="宋体"/>
      <charset val="134"/>
      <scheme val="minor"/>
    </font>
    <font>
      <sz val="10"/>
      <name val="宋体"/>
      <charset val="134"/>
      <scheme val="minor"/>
    </font>
    <font>
      <sz val="10"/>
      <color theme="1" tint="0.0499893185216834"/>
      <name val="宋体"/>
      <charset val="134"/>
      <scheme val="minor"/>
    </font>
    <font>
      <sz val="10"/>
      <color theme="1"/>
      <name val="宋体"/>
      <charset val="134"/>
      <scheme val="minor"/>
    </font>
    <font>
      <b/>
      <sz val="12"/>
      <name val="宋体"/>
      <charset val="134"/>
      <scheme val="minor"/>
    </font>
    <font>
      <sz val="12"/>
      <color theme="1"/>
      <name val="宋体"/>
      <charset val="134"/>
      <scheme val="minor"/>
    </font>
    <font>
      <sz val="12"/>
      <name val="宋体"/>
      <charset val="134"/>
      <scheme val="minor"/>
    </font>
    <font>
      <b/>
      <sz val="10"/>
      <name val="宋体"/>
      <charset val="134"/>
      <scheme val="minor"/>
    </font>
    <font>
      <b/>
      <sz val="10"/>
      <color indexed="8"/>
      <name val="宋体"/>
      <charset val="134"/>
      <scheme val="minor"/>
    </font>
    <font>
      <b/>
      <sz val="12"/>
      <color indexed="8"/>
      <name val="宋体"/>
      <charset val="134"/>
      <scheme val="minor"/>
    </font>
    <font>
      <sz val="10"/>
      <color theme="8"/>
      <name val="宋体"/>
      <charset val="134"/>
      <scheme val="minor"/>
    </font>
    <font>
      <i/>
      <sz val="10"/>
      <color indexed="8"/>
      <name val="宋体"/>
      <charset val="134"/>
      <scheme val="minor"/>
    </font>
    <font>
      <sz val="10"/>
      <color rgb="FFFF0000"/>
      <name val="宋体"/>
      <charset val="134"/>
      <scheme val="minor"/>
    </font>
    <font>
      <sz val="12"/>
      <name val="宋体"/>
      <charset val="134"/>
    </font>
    <font>
      <sz val="10"/>
      <color theme="0"/>
      <name val="Trebuchet MS"/>
      <charset val="134"/>
    </font>
    <font>
      <sz val="10"/>
      <name val="宋体"/>
      <charset val="134"/>
    </font>
    <font>
      <b/>
      <sz val="10"/>
      <name val="Arial Unicode MS"/>
      <charset val="134"/>
    </font>
    <font>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indexed="8"/>
      <name val="宋体"/>
      <charset val="134"/>
    </font>
    <font>
      <u/>
      <sz val="11"/>
      <color rgb="FF0000FF"/>
      <name val="宋体"/>
      <charset val="0"/>
      <scheme val="minor"/>
    </font>
    <font>
      <sz val="10"/>
      <name val="Verdana"/>
      <charset val="134"/>
    </font>
    <font>
      <b/>
      <sz val="11"/>
      <color theme="1"/>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0"/>
      <name val="微软雅黑"/>
      <charset val="134"/>
    </font>
  </fonts>
  <fills count="40">
    <fill>
      <patternFill patternType="none"/>
    </fill>
    <fill>
      <patternFill patternType="gray125"/>
    </fill>
    <fill>
      <patternFill patternType="solid">
        <fgColor theme="0"/>
        <bgColor indexed="64"/>
      </patternFill>
    </fill>
    <fill>
      <patternFill patternType="solid">
        <fgColor rgb="FF830051"/>
        <bgColor indexed="64"/>
      </patternFill>
    </fill>
    <fill>
      <patternFill patternType="solid">
        <fgColor rgb="FF830051"/>
        <bgColor rgb="FF000000"/>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s>
  <cellStyleXfs count="70">
    <xf numFmtId="176" fontId="0" fillId="0" borderId="0"/>
    <xf numFmtId="42" fontId="0" fillId="0" borderId="0" applyFont="0" applyFill="0" applyBorder="0" applyAlignment="0" applyProtection="0">
      <alignment vertical="center"/>
    </xf>
    <xf numFmtId="0" fontId="57" fillId="16" borderId="0" applyNumberFormat="0" applyBorder="0" applyAlignment="0" applyProtection="0">
      <alignment vertical="center"/>
    </xf>
    <xf numFmtId="0" fontId="60"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7" fillId="19" borderId="0" applyNumberFormat="0" applyBorder="0" applyAlignment="0" applyProtection="0">
      <alignment vertical="center"/>
    </xf>
    <xf numFmtId="0" fontId="63" fillId="14" borderId="0" applyNumberFormat="0" applyBorder="0" applyAlignment="0" applyProtection="0">
      <alignment vertical="center"/>
    </xf>
    <xf numFmtId="43" fontId="0" fillId="0" borderId="0" applyFont="0" applyFill="0" applyBorder="0" applyAlignment="0" applyProtection="0">
      <alignment vertical="center"/>
    </xf>
    <xf numFmtId="0" fontId="59" fillId="21" borderId="0" applyNumberFormat="0" applyBorder="0" applyAlignment="0" applyProtection="0">
      <alignment vertical="center"/>
    </xf>
    <xf numFmtId="0" fontId="66" fillId="0" borderId="0" applyNumberFormat="0" applyFill="0" applyBorder="0" applyAlignment="0" applyProtection="0">
      <alignment vertical="center"/>
    </xf>
    <xf numFmtId="9" fontId="0" fillId="0" borderId="0" applyFont="0" applyFill="0" applyBorder="0" applyAlignment="0" applyProtection="0">
      <alignment vertical="center"/>
    </xf>
    <xf numFmtId="0" fontId="6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0" borderId="18" applyNumberFormat="0" applyFont="0" applyAlignment="0" applyProtection="0">
      <alignment vertical="center"/>
    </xf>
    <xf numFmtId="0" fontId="59" fillId="10" borderId="0" applyNumberFormat="0" applyBorder="0" applyAlignment="0" applyProtection="0">
      <alignment vertical="center"/>
    </xf>
    <xf numFmtId="0" fontId="5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7" fillId="0" borderId="21" applyNumberFormat="0" applyFill="0" applyAlignment="0" applyProtection="0">
      <alignment vertical="center"/>
    </xf>
    <xf numFmtId="0" fontId="74" fillId="0" borderId="21" applyNumberFormat="0" applyFill="0" applyAlignment="0" applyProtection="0">
      <alignment vertical="center"/>
    </xf>
    <xf numFmtId="0" fontId="59" fillId="29" borderId="0" applyNumberFormat="0" applyBorder="0" applyAlignment="0" applyProtection="0">
      <alignment vertical="center"/>
    </xf>
    <xf numFmtId="0" fontId="58" fillId="0" borderId="14" applyNumberFormat="0" applyFill="0" applyAlignment="0" applyProtection="0">
      <alignment vertical="center"/>
    </xf>
    <xf numFmtId="0" fontId="59" fillId="32" borderId="0" applyNumberFormat="0" applyBorder="0" applyAlignment="0" applyProtection="0">
      <alignment vertical="center"/>
    </xf>
    <xf numFmtId="0" fontId="62" fillId="13" borderId="17" applyNumberFormat="0" applyAlignment="0" applyProtection="0">
      <alignment vertical="center"/>
    </xf>
    <xf numFmtId="0" fontId="69" fillId="13" borderId="15" applyNumberFormat="0" applyAlignment="0" applyProtection="0">
      <alignment vertical="center"/>
    </xf>
    <xf numFmtId="0" fontId="61" fillId="12" borderId="16" applyNumberFormat="0" applyAlignment="0" applyProtection="0">
      <alignment vertical="center"/>
    </xf>
    <xf numFmtId="0" fontId="57" fillId="23" borderId="0" applyNumberFormat="0" applyBorder="0" applyAlignment="0" applyProtection="0">
      <alignment vertical="center"/>
    </xf>
    <xf numFmtId="0" fontId="59" fillId="24" borderId="0" applyNumberFormat="0" applyBorder="0" applyAlignment="0" applyProtection="0">
      <alignment vertical="center"/>
    </xf>
    <xf numFmtId="0" fontId="71" fillId="0" borderId="20" applyNumberFormat="0" applyFill="0" applyAlignment="0" applyProtection="0">
      <alignment vertical="center"/>
    </xf>
    <xf numFmtId="0" fontId="68" fillId="0" borderId="19" applyNumberFormat="0" applyFill="0" applyAlignment="0" applyProtection="0">
      <alignment vertical="center"/>
    </xf>
    <xf numFmtId="0" fontId="75" fillId="28" borderId="0" applyNumberFormat="0" applyBorder="0" applyAlignment="0" applyProtection="0">
      <alignment vertical="center"/>
    </xf>
    <xf numFmtId="0" fontId="70" fillId="26" borderId="0" applyNumberFormat="0" applyBorder="0" applyAlignment="0" applyProtection="0">
      <alignment vertical="center"/>
    </xf>
    <xf numFmtId="0" fontId="57" fillId="31" borderId="0" applyNumberFormat="0" applyBorder="0" applyAlignment="0" applyProtection="0">
      <alignment vertical="center"/>
    </xf>
    <xf numFmtId="0" fontId="59" fillId="27" borderId="0" applyNumberFormat="0" applyBorder="0" applyAlignment="0" applyProtection="0">
      <alignment vertical="center"/>
    </xf>
    <xf numFmtId="176" fontId="65" fillId="0" borderId="0" applyProtection="0"/>
    <xf numFmtId="0" fontId="57" fillId="9" borderId="0" applyNumberFormat="0" applyBorder="0" applyAlignment="0" applyProtection="0">
      <alignment vertical="center"/>
    </xf>
    <xf numFmtId="0" fontId="57" fillId="17" borderId="0" applyNumberFormat="0" applyBorder="0" applyAlignment="0" applyProtection="0">
      <alignment vertical="center"/>
    </xf>
    <xf numFmtId="0" fontId="57" fillId="25" borderId="0" applyNumberFormat="0" applyBorder="0" applyAlignment="0" applyProtection="0">
      <alignment vertical="center"/>
    </xf>
    <xf numFmtId="0" fontId="57" fillId="33" borderId="0" applyNumberFormat="0" applyBorder="0" applyAlignment="0" applyProtection="0">
      <alignment vertical="center"/>
    </xf>
    <xf numFmtId="0" fontId="59" fillId="30" borderId="0" applyNumberFormat="0" applyBorder="0" applyAlignment="0" applyProtection="0">
      <alignment vertical="center"/>
    </xf>
    <xf numFmtId="0" fontId="59" fillId="36" borderId="0" applyNumberFormat="0" applyBorder="0" applyAlignment="0" applyProtection="0">
      <alignment vertical="center"/>
    </xf>
    <xf numFmtId="0" fontId="57" fillId="15" borderId="0" applyNumberFormat="0" applyBorder="0" applyAlignment="0" applyProtection="0">
      <alignment vertical="center"/>
    </xf>
    <xf numFmtId="9" fontId="0" fillId="0" borderId="0" applyFont="0" applyFill="0" applyBorder="0" applyAlignment="0" applyProtection="0"/>
    <xf numFmtId="176" fontId="53" fillId="0" borderId="0"/>
    <xf numFmtId="0" fontId="57" fillId="38" borderId="0" applyNumberFormat="0" applyBorder="0" applyAlignment="0" applyProtection="0">
      <alignment vertical="center"/>
    </xf>
    <xf numFmtId="176" fontId="0" fillId="0" borderId="0"/>
    <xf numFmtId="0" fontId="59" fillId="22" borderId="0" applyNumberFormat="0" applyBorder="0" applyAlignment="0" applyProtection="0">
      <alignment vertical="center"/>
    </xf>
    <xf numFmtId="176" fontId="53" fillId="0" borderId="0"/>
    <xf numFmtId="0" fontId="57" fillId="35" borderId="0" applyNumberFormat="0" applyBorder="0" applyAlignment="0" applyProtection="0">
      <alignment vertical="center"/>
    </xf>
    <xf numFmtId="0" fontId="59" fillId="18" borderId="0" applyNumberFormat="0" applyBorder="0" applyAlignment="0" applyProtection="0">
      <alignment vertical="center"/>
    </xf>
    <xf numFmtId="0" fontId="59" fillId="37" borderId="0" applyNumberFormat="0" applyBorder="0" applyAlignment="0" applyProtection="0">
      <alignment vertical="center"/>
    </xf>
    <xf numFmtId="176" fontId="65" fillId="0" borderId="0" applyProtection="0"/>
    <xf numFmtId="0" fontId="57" fillId="34" borderId="0" applyNumberFormat="0" applyBorder="0" applyAlignment="0" applyProtection="0">
      <alignment vertical="center"/>
    </xf>
    <xf numFmtId="0" fontId="59" fillId="39" borderId="0" applyNumberFormat="0" applyBorder="0" applyAlignment="0" applyProtection="0">
      <alignment vertical="center"/>
    </xf>
    <xf numFmtId="43" fontId="53" fillId="0" borderId="0" applyFont="0" applyFill="0" applyBorder="0" applyAlignment="0" applyProtection="0"/>
    <xf numFmtId="179" fontId="53" fillId="0" borderId="0" applyFont="0" applyFill="0" applyBorder="0" applyAlignment="0" applyProtection="0"/>
    <xf numFmtId="176" fontId="53" fillId="0" borderId="0"/>
    <xf numFmtId="176" fontId="0" fillId="0" borderId="0"/>
    <xf numFmtId="176" fontId="67" fillId="0" borderId="0"/>
    <xf numFmtId="176" fontId="53" fillId="0" borderId="0"/>
    <xf numFmtId="176" fontId="0" fillId="0" borderId="0">
      <alignment vertical="center"/>
    </xf>
    <xf numFmtId="176" fontId="53" fillId="0" borderId="0"/>
    <xf numFmtId="176" fontId="53" fillId="0" borderId="0"/>
    <xf numFmtId="176" fontId="53" fillId="0" borderId="0"/>
    <xf numFmtId="176" fontId="53" fillId="0" borderId="0"/>
    <xf numFmtId="43" fontId="0" fillId="0" borderId="0" applyFont="0" applyFill="0" applyBorder="0" applyAlignment="0" applyProtection="0"/>
    <xf numFmtId="43" fontId="53" fillId="0" borderId="0" applyFont="0" applyFill="0" applyBorder="0" applyAlignment="0" applyProtection="0">
      <alignment vertical="center"/>
    </xf>
    <xf numFmtId="43" fontId="0" fillId="0" borderId="0" applyFont="0" applyFill="0" applyBorder="0" applyAlignment="0" applyProtection="0"/>
  </cellStyleXfs>
  <cellXfs count="315">
    <xf numFmtId="176" fontId="0" fillId="0" borderId="0" xfId="0"/>
    <xf numFmtId="176" fontId="1" fillId="0" borderId="0" xfId="45" applyFont="1"/>
    <xf numFmtId="176" fontId="0" fillId="0" borderId="0" xfId="0" applyAlignment="1">
      <alignment vertical="center"/>
    </xf>
    <xf numFmtId="176" fontId="0" fillId="2" borderId="0" xfId="0" applyFill="1" applyAlignment="1">
      <alignment vertical="center"/>
    </xf>
    <xf numFmtId="176" fontId="0" fillId="2" borderId="0" xfId="0" applyFont="1" applyFill="1" applyAlignment="1">
      <alignment vertical="center"/>
    </xf>
    <xf numFmtId="181" fontId="0" fillId="0" borderId="0" xfId="0" applyNumberFormat="1"/>
    <xf numFmtId="178" fontId="0" fillId="0" borderId="0" xfId="0" applyNumberFormat="1"/>
    <xf numFmtId="176" fontId="2" fillId="0" borderId="0" xfId="0" applyFont="1"/>
    <xf numFmtId="176" fontId="3" fillId="0" borderId="1" xfId="45" applyFont="1" applyBorder="1" applyAlignment="1">
      <alignment horizontal="center"/>
    </xf>
    <xf numFmtId="176" fontId="1" fillId="0" borderId="1" xfId="45" applyFont="1" applyBorder="1" applyAlignment="1">
      <alignment horizontal="center"/>
    </xf>
    <xf numFmtId="176" fontId="4" fillId="0" borderId="1" xfId="45" applyNumberFormat="1" applyFont="1" applyBorder="1" applyAlignment="1">
      <alignment horizontal="center" vertical="center"/>
    </xf>
    <xf numFmtId="176" fontId="3" fillId="0" borderId="1" xfId="45" applyNumberFormat="1" applyFont="1" applyBorder="1" applyAlignment="1">
      <alignment horizontal="center" vertical="center"/>
    </xf>
    <xf numFmtId="176" fontId="5" fillId="3" borderId="1" xfId="45" applyFont="1" applyFill="1" applyBorder="1" applyAlignment="1">
      <alignment horizontal="center" wrapText="1"/>
    </xf>
    <xf numFmtId="176" fontId="6" fillId="4" borderId="1" xfId="60" applyFont="1" applyFill="1" applyBorder="1" applyAlignment="1" applyProtection="1">
      <alignment horizontal="center" vertical="center" wrapText="1"/>
      <protection locked="0"/>
    </xf>
    <xf numFmtId="176" fontId="5" fillId="3" borderId="1" xfId="45" applyFont="1" applyFill="1" applyBorder="1" applyAlignment="1" applyProtection="1">
      <alignment horizontal="center" vertical="center" wrapText="1"/>
      <protection locked="0"/>
    </xf>
    <xf numFmtId="176" fontId="5" fillId="3" borderId="1" xfId="60" applyNumberFormat="1" applyFont="1" applyFill="1" applyBorder="1" applyAlignment="1" applyProtection="1">
      <alignment horizontal="center" vertical="center" wrapText="1"/>
      <protection locked="0"/>
    </xf>
    <xf numFmtId="176" fontId="5" fillId="3" borderId="1" xfId="60" applyFont="1" applyFill="1" applyBorder="1" applyAlignment="1" applyProtection="1">
      <alignment horizontal="center" vertical="center" wrapText="1"/>
      <protection locked="0"/>
    </xf>
    <xf numFmtId="176" fontId="7" fillId="3" borderId="1" xfId="60" applyFont="1" applyFill="1" applyBorder="1" applyAlignment="1" applyProtection="1">
      <alignment horizontal="center" vertical="center" wrapText="1"/>
      <protection locked="0"/>
    </xf>
    <xf numFmtId="181" fontId="8" fillId="5" borderId="1" xfId="0" applyNumberFormat="1" applyFont="1" applyFill="1" applyBorder="1" applyAlignment="1">
      <alignment horizontal="center" vertical="center"/>
    </xf>
    <xf numFmtId="176" fontId="9" fillId="5" borderId="1" xfId="0" applyFont="1" applyFill="1" applyBorder="1" applyAlignment="1">
      <alignment vertical="center"/>
    </xf>
    <xf numFmtId="176" fontId="9" fillId="5" borderId="1" xfId="0" applyFont="1" applyFill="1" applyBorder="1" applyAlignment="1">
      <alignment vertical="center" wrapText="1"/>
    </xf>
    <xf numFmtId="49" fontId="10" fillId="0" borderId="1" xfId="0" applyNumberFormat="1" applyFont="1" applyFill="1" applyBorder="1" applyAlignment="1">
      <alignment horizontal="center" vertical="center"/>
    </xf>
    <xf numFmtId="176" fontId="11" fillId="0" borderId="1" xfId="0" applyFont="1" applyFill="1" applyBorder="1" applyAlignment="1">
      <alignment horizontal="left" vertical="center" wrapText="1"/>
    </xf>
    <xf numFmtId="176" fontId="11" fillId="0" borderId="1" xfId="0" applyFont="1" applyFill="1" applyBorder="1" applyAlignment="1">
      <alignment vertical="center" wrapText="1"/>
    </xf>
    <xf numFmtId="176" fontId="11" fillId="0" borderId="1" xfId="0" applyFont="1" applyFill="1" applyBorder="1" applyAlignment="1">
      <alignment horizontal="left" vertical="center"/>
    </xf>
    <xf numFmtId="178" fontId="11" fillId="0" borderId="1" xfId="0" applyNumberFormat="1" applyFont="1" applyFill="1" applyBorder="1" applyAlignment="1">
      <alignment horizontal="right" vertical="center"/>
    </xf>
    <xf numFmtId="181" fontId="11" fillId="0" borderId="1" xfId="0" applyNumberFormat="1" applyFont="1" applyFill="1" applyBorder="1" applyAlignment="1">
      <alignment horizontal="right" vertical="center"/>
    </xf>
    <xf numFmtId="178" fontId="12" fillId="0" borderId="1" xfId="68" applyNumberFormat="1" applyFont="1" applyFill="1" applyBorder="1" applyAlignment="1">
      <alignment horizontal="right" vertical="center"/>
    </xf>
    <xf numFmtId="176" fontId="12" fillId="0" borderId="1" xfId="0" applyFont="1" applyFill="1" applyBorder="1" applyAlignment="1" applyProtection="1">
      <alignment vertical="center" wrapText="1"/>
    </xf>
    <xf numFmtId="182" fontId="11" fillId="0" borderId="1" xfId="0" applyNumberFormat="1" applyFont="1" applyFill="1" applyBorder="1" applyAlignment="1">
      <alignment vertical="center"/>
    </xf>
    <xf numFmtId="49" fontId="12" fillId="2" borderId="1" xfId="0" applyNumberFormat="1" applyFont="1" applyFill="1" applyBorder="1" applyAlignment="1">
      <alignment horizontal="center" vertical="center"/>
    </xf>
    <xf numFmtId="176" fontId="11" fillId="2" borderId="1" xfId="0" applyFont="1" applyFill="1" applyBorder="1" applyAlignment="1">
      <alignment horizontal="left" vertical="center" wrapText="1"/>
    </xf>
    <xf numFmtId="176" fontId="11" fillId="2" borderId="1" xfId="0" applyFont="1" applyFill="1" applyBorder="1" applyAlignment="1">
      <alignment horizontal="left" vertical="center"/>
    </xf>
    <xf numFmtId="178" fontId="11" fillId="2" borderId="1" xfId="0" applyNumberFormat="1" applyFont="1" applyFill="1" applyBorder="1" applyAlignment="1">
      <alignment horizontal="right" vertical="center"/>
    </xf>
    <xf numFmtId="181" fontId="11" fillId="2" borderId="1" xfId="0" applyNumberFormat="1" applyFont="1" applyFill="1" applyBorder="1" applyAlignment="1">
      <alignment horizontal="right" vertical="center"/>
    </xf>
    <xf numFmtId="178" fontId="12" fillId="2" borderId="1" xfId="68" applyNumberFormat="1" applyFont="1" applyFill="1" applyBorder="1" applyAlignment="1">
      <alignment horizontal="right" vertical="center"/>
    </xf>
    <xf numFmtId="49" fontId="0" fillId="0" borderId="1" xfId="0" applyNumberFormat="1" applyBorder="1" applyAlignment="1">
      <alignment horizontal="center" vertical="center"/>
    </xf>
    <xf numFmtId="176" fontId="13" fillId="0" borderId="1" xfId="0" applyFont="1" applyFill="1" applyBorder="1" applyAlignment="1">
      <alignment horizontal="right"/>
    </xf>
    <xf numFmtId="181" fontId="13" fillId="0" borderId="1" xfId="0" applyNumberFormat="1" applyFont="1" applyFill="1" applyBorder="1" applyAlignment="1">
      <alignment horizontal="center"/>
    </xf>
    <xf numFmtId="181" fontId="13" fillId="0" borderId="1" xfId="0" applyNumberFormat="1" applyFont="1" applyFill="1" applyBorder="1" applyAlignment="1">
      <alignment horizontal="right"/>
    </xf>
    <xf numFmtId="178" fontId="9" fillId="0" borderId="1" xfId="68" applyNumberFormat="1" applyFont="1" applyFill="1" applyBorder="1" applyAlignment="1">
      <alignment horizontal="right" vertical="center"/>
    </xf>
    <xf numFmtId="49" fontId="12" fillId="2" borderId="1" xfId="0" applyNumberFormat="1" applyFont="1" applyFill="1" applyBorder="1" applyAlignment="1">
      <alignment vertical="center"/>
    </xf>
    <xf numFmtId="176" fontId="14" fillId="0" borderId="1" xfId="63" applyFont="1" applyFill="1" applyBorder="1" applyAlignment="1">
      <alignment horizontal="left" vertical="center" wrapText="1"/>
    </xf>
    <xf numFmtId="176" fontId="9" fillId="5" borderId="1" xfId="0" applyFont="1" applyFill="1" applyBorder="1" applyAlignment="1">
      <alignment horizontal="left" vertical="center" wrapText="1"/>
    </xf>
    <xf numFmtId="176" fontId="15" fillId="6" borderId="1" xfId="60" applyFont="1" applyFill="1" applyBorder="1" applyAlignment="1" applyProtection="1">
      <alignment wrapText="1"/>
      <protection locked="0"/>
    </xf>
    <xf numFmtId="176" fontId="15" fillId="0" borderId="1" xfId="60" applyFont="1" applyFill="1" applyBorder="1" applyAlignment="1" applyProtection="1">
      <alignment wrapText="1"/>
      <protection locked="0"/>
    </xf>
    <xf numFmtId="176" fontId="12" fillId="0" borderId="1" xfId="0" applyFont="1" applyFill="1" applyBorder="1" applyAlignment="1">
      <alignment horizontal="left" vertical="center" wrapText="1"/>
    </xf>
    <xf numFmtId="176" fontId="12" fillId="0" borderId="1" xfId="63" applyFont="1" applyFill="1" applyBorder="1" applyAlignment="1">
      <alignment horizontal="left" vertical="center" wrapText="1"/>
    </xf>
    <xf numFmtId="176" fontId="16" fillId="0" borderId="1" xfId="61" applyFont="1" applyFill="1" applyBorder="1" applyAlignment="1">
      <alignment horizontal="left" vertical="center"/>
    </xf>
    <xf numFmtId="178" fontId="12" fillId="0" borderId="1" xfId="0" applyNumberFormat="1" applyFont="1" applyFill="1" applyBorder="1" applyAlignment="1">
      <alignment horizontal="right" vertical="center"/>
    </xf>
    <xf numFmtId="181" fontId="12" fillId="0" borderId="1" xfId="0" applyNumberFormat="1" applyFont="1" applyFill="1" applyBorder="1" applyAlignment="1">
      <alignment horizontal="right" vertical="center"/>
    </xf>
    <xf numFmtId="176" fontId="2" fillId="0" borderId="1" xfId="61" applyFont="1" applyFill="1" applyBorder="1" applyAlignment="1">
      <alignment horizontal="left" vertical="center"/>
    </xf>
    <xf numFmtId="176" fontId="11" fillId="2" borderId="1" xfId="66" applyFont="1" applyFill="1" applyBorder="1" applyAlignment="1">
      <alignment horizontal="left" vertical="center"/>
    </xf>
    <xf numFmtId="176" fontId="14" fillId="2" borderId="1" xfId="63" applyFont="1" applyFill="1" applyBorder="1" applyAlignment="1">
      <alignment horizontal="left" vertical="center" wrapText="1"/>
    </xf>
    <xf numFmtId="181" fontId="10" fillId="0" borderId="1" xfId="0" applyNumberFormat="1" applyFont="1" applyFill="1" applyBorder="1" applyAlignment="1">
      <alignment horizontal="center" vertical="center"/>
    </xf>
    <xf numFmtId="181" fontId="0" fillId="0" borderId="1" xfId="0" applyNumberFormat="1" applyBorder="1" applyAlignment="1">
      <alignment vertical="center"/>
    </xf>
    <xf numFmtId="178" fontId="13" fillId="0" borderId="1" xfId="0" applyNumberFormat="1" applyFont="1" applyFill="1" applyBorder="1" applyAlignment="1">
      <alignment horizontal="right"/>
    </xf>
    <xf numFmtId="176" fontId="9" fillId="5" borderId="1" xfId="0" applyFont="1" applyFill="1" applyBorder="1" applyAlignment="1">
      <alignment horizontal="left" vertical="center"/>
    </xf>
    <xf numFmtId="178" fontId="9" fillId="5" borderId="1" xfId="0" applyNumberFormat="1" applyFont="1" applyFill="1" applyBorder="1" applyAlignment="1">
      <alignment horizontal="left" vertical="center" wrapText="1"/>
    </xf>
    <xf numFmtId="181" fontId="9" fillId="5" borderId="1" xfId="0" applyNumberFormat="1" applyFont="1" applyFill="1" applyBorder="1" applyAlignment="1">
      <alignment horizontal="left" vertical="center" wrapText="1"/>
    </xf>
    <xf numFmtId="176" fontId="11" fillId="2" borderId="1" xfId="0" applyFont="1" applyFill="1" applyBorder="1" applyAlignment="1">
      <alignment vertical="center" wrapText="1"/>
    </xf>
    <xf numFmtId="176" fontId="17" fillId="2" borderId="1" xfId="61" applyFont="1" applyFill="1" applyBorder="1" applyAlignment="1">
      <alignment horizontal="left" vertical="center"/>
    </xf>
    <xf numFmtId="176" fontId="12" fillId="2" borderId="1" xfId="0" applyFont="1" applyFill="1" applyBorder="1" applyAlignment="1">
      <alignment horizontal="left" vertical="center" wrapText="1"/>
    </xf>
    <xf numFmtId="176" fontId="12" fillId="2" borderId="1" xfId="63" applyFont="1" applyFill="1" applyBorder="1" applyAlignment="1">
      <alignment horizontal="left" vertical="center" wrapText="1"/>
    </xf>
    <xf numFmtId="176" fontId="16" fillId="2" borderId="1" xfId="61" applyFont="1" applyFill="1" applyBorder="1" applyAlignment="1">
      <alignment horizontal="left" vertical="center"/>
    </xf>
    <xf numFmtId="178" fontId="12" fillId="2" borderId="1" xfId="0" applyNumberFormat="1" applyFont="1" applyFill="1" applyBorder="1" applyAlignment="1">
      <alignment horizontal="right" vertical="center"/>
    </xf>
    <xf numFmtId="181" fontId="12" fillId="2" borderId="1" xfId="0" applyNumberFormat="1" applyFont="1" applyFill="1" applyBorder="1" applyAlignment="1">
      <alignment horizontal="right" vertical="center"/>
    </xf>
    <xf numFmtId="176" fontId="4" fillId="0" borderId="1" xfId="45" applyFont="1" applyBorder="1" applyAlignment="1">
      <alignment horizontal="center" vertical="center"/>
    </xf>
    <xf numFmtId="176" fontId="3" fillId="0" borderId="1" xfId="45" applyFont="1" applyBorder="1" applyAlignment="1">
      <alignment horizontal="center" vertical="center"/>
    </xf>
    <xf numFmtId="176" fontId="12" fillId="7" borderId="1" xfId="0" applyFont="1" applyFill="1" applyBorder="1" applyAlignment="1">
      <alignment horizontal="left" vertical="center" wrapText="1"/>
    </xf>
    <xf numFmtId="176" fontId="11" fillId="7" borderId="1" xfId="0" applyFont="1" applyFill="1" applyBorder="1" applyAlignment="1">
      <alignment vertical="center" wrapText="1"/>
    </xf>
    <xf numFmtId="176" fontId="18" fillId="0" borderId="1" xfId="0" applyFont="1" applyFill="1" applyBorder="1" applyAlignment="1">
      <alignment horizontal="center" vertical="center" wrapText="1"/>
    </xf>
    <xf numFmtId="176" fontId="11" fillId="0" borderId="1" xfId="0" applyFont="1" applyFill="1" applyBorder="1" applyAlignment="1">
      <alignment horizontal="center" vertical="center"/>
    </xf>
    <xf numFmtId="181" fontId="11" fillId="2" borderId="1" xfId="0" applyNumberFormat="1" applyFont="1" applyFill="1" applyBorder="1" applyAlignment="1">
      <alignment horizontal="center" vertical="center"/>
    </xf>
    <xf numFmtId="176" fontId="12" fillId="2" borderId="1" xfId="0" applyFont="1" applyFill="1" applyBorder="1" applyAlignment="1">
      <alignment vertical="center" wrapText="1"/>
    </xf>
    <xf numFmtId="176" fontId="11" fillId="7" borderId="1" xfId="0" applyFont="1" applyFill="1" applyBorder="1" applyAlignment="1">
      <alignment horizontal="left" vertical="center" wrapText="1"/>
    </xf>
    <xf numFmtId="176" fontId="11" fillId="2" borderId="1" xfId="0" applyFont="1" applyFill="1" applyBorder="1" applyAlignment="1">
      <alignment horizontal="center" vertical="center"/>
    </xf>
    <xf numFmtId="183" fontId="11" fillId="2" borderId="1" xfId="0" applyNumberFormat="1" applyFont="1" applyFill="1" applyBorder="1" applyAlignment="1">
      <alignment horizontal="right" vertical="center"/>
    </xf>
    <xf numFmtId="176" fontId="12" fillId="7" borderId="1" xfId="0" applyFont="1" applyFill="1" applyBorder="1" applyAlignment="1">
      <alignment vertical="center" wrapText="1"/>
    </xf>
    <xf numFmtId="184" fontId="11" fillId="2" borderId="1" xfId="66" applyNumberFormat="1" applyFont="1" applyFill="1" applyBorder="1" applyAlignment="1">
      <alignment vertical="center"/>
    </xf>
    <xf numFmtId="178" fontId="11" fillId="0" borderId="1" xfId="0" applyNumberFormat="1" applyFont="1" applyFill="1" applyBorder="1" applyAlignment="1">
      <alignment vertical="center"/>
    </xf>
    <xf numFmtId="181" fontId="11" fillId="0" borderId="1" xfId="68" applyNumberFormat="1" applyFont="1" applyFill="1" applyBorder="1" applyAlignment="1">
      <alignment horizontal="right" vertical="center"/>
    </xf>
    <xf numFmtId="176" fontId="12" fillId="0" borderId="1" xfId="0" applyFont="1" applyFill="1" applyBorder="1" applyAlignment="1" applyProtection="1">
      <alignment horizontal="left" vertical="center" wrapText="1"/>
    </xf>
    <xf numFmtId="181" fontId="12" fillId="0" borderId="1" xfId="0" applyNumberFormat="1" applyFont="1" applyFill="1" applyBorder="1" applyAlignment="1">
      <alignment horizontal="center" vertical="center"/>
    </xf>
    <xf numFmtId="176" fontId="0" fillId="0" borderId="1" xfId="0" applyBorder="1" applyAlignment="1">
      <alignment vertical="center"/>
    </xf>
    <xf numFmtId="176" fontId="12" fillId="0" borderId="1" xfId="0" applyFont="1" applyFill="1" applyBorder="1" applyAlignment="1" applyProtection="1">
      <alignment horizontal="center" vertical="center"/>
    </xf>
    <xf numFmtId="178" fontId="13" fillId="0" borderId="1" xfId="0" applyNumberFormat="1" applyFont="1" applyFill="1" applyBorder="1" applyAlignment="1">
      <alignment horizontal="right" vertical="center"/>
    </xf>
    <xf numFmtId="176" fontId="13" fillId="5" borderId="1" xfId="0" applyFont="1" applyFill="1" applyBorder="1" applyAlignment="1">
      <alignment horizontal="left"/>
    </xf>
    <xf numFmtId="176" fontId="13" fillId="5" borderId="1" xfId="0" applyFont="1" applyFill="1" applyBorder="1" applyAlignment="1">
      <alignment horizontal="right"/>
    </xf>
    <xf numFmtId="178" fontId="13" fillId="5" borderId="1" xfId="0" applyNumberFormat="1" applyFont="1" applyFill="1" applyBorder="1" applyAlignment="1">
      <alignment horizontal="right"/>
    </xf>
    <xf numFmtId="181" fontId="13" fillId="5" borderId="1" xfId="0" applyNumberFormat="1" applyFont="1" applyFill="1" applyBorder="1" applyAlignment="1">
      <alignment horizontal="right"/>
    </xf>
    <xf numFmtId="178" fontId="9" fillId="5" borderId="1" xfId="68" applyNumberFormat="1" applyFont="1" applyFill="1" applyBorder="1" applyAlignment="1">
      <alignment horizontal="right" vertical="center"/>
    </xf>
    <xf numFmtId="49" fontId="0" fillId="0" borderId="1" xfId="0" applyNumberFormat="1" applyBorder="1" applyAlignment="1">
      <alignment vertical="center"/>
    </xf>
    <xf numFmtId="181" fontId="8" fillId="7" borderId="1" xfId="0" applyNumberFormat="1" applyFont="1" applyFill="1" applyBorder="1" applyAlignment="1">
      <alignment horizontal="center" vertical="center"/>
    </xf>
    <xf numFmtId="176" fontId="13" fillId="7" borderId="1" xfId="0" applyFont="1" applyFill="1" applyBorder="1" applyAlignment="1">
      <alignment horizontal="left"/>
    </xf>
    <xf numFmtId="176" fontId="13" fillId="7" borderId="1" xfId="0" applyFont="1" applyFill="1" applyBorder="1" applyAlignment="1">
      <alignment horizontal="right"/>
    </xf>
    <xf numFmtId="178" fontId="13" fillId="7" borderId="1" xfId="0" applyNumberFormat="1" applyFont="1" applyFill="1" applyBorder="1" applyAlignment="1">
      <alignment horizontal="right"/>
    </xf>
    <xf numFmtId="176" fontId="11" fillId="2" borderId="1" xfId="66" applyFont="1" applyFill="1" applyBorder="1" applyAlignment="1">
      <alignment vertical="center" wrapText="1"/>
    </xf>
    <xf numFmtId="184" fontId="11" fillId="2" borderId="1" xfId="66" applyNumberFormat="1" applyFont="1" applyFill="1" applyBorder="1" applyAlignment="1">
      <alignment vertical="center" wrapText="1"/>
    </xf>
    <xf numFmtId="184" fontId="11" fillId="2" borderId="1" xfId="66" applyNumberFormat="1" applyFont="1" applyFill="1" applyBorder="1" applyAlignment="1">
      <alignment horizontal="left" vertical="center"/>
    </xf>
    <xf numFmtId="184" fontId="12" fillId="2" borderId="1" xfId="66" applyNumberFormat="1" applyFont="1" applyFill="1" applyBorder="1" applyAlignment="1">
      <alignment vertical="center" wrapText="1"/>
    </xf>
    <xf numFmtId="49" fontId="19" fillId="5" borderId="1" xfId="60" applyNumberFormat="1" applyFont="1" applyFill="1" applyBorder="1" applyAlignment="1" applyProtection="1">
      <alignment horizontal="left" vertical="center"/>
      <protection locked="0"/>
    </xf>
    <xf numFmtId="176" fontId="20" fillId="5" borderId="1" xfId="60" applyFont="1" applyFill="1" applyBorder="1" applyAlignment="1" applyProtection="1">
      <alignment horizontal="left" vertical="center" wrapText="1"/>
      <protection locked="0"/>
    </xf>
    <xf numFmtId="176" fontId="20" fillId="5" borderId="1" xfId="60" applyNumberFormat="1" applyFont="1" applyFill="1" applyBorder="1" applyAlignment="1" applyProtection="1">
      <alignment horizontal="left" vertical="center" wrapText="1"/>
      <protection locked="0"/>
    </xf>
    <xf numFmtId="176" fontId="1" fillId="5" borderId="1" xfId="45" applyFont="1" applyFill="1" applyBorder="1"/>
    <xf numFmtId="176" fontId="19" fillId="5" borderId="1" xfId="60" applyNumberFormat="1" applyFont="1" applyFill="1" applyBorder="1" applyAlignment="1" applyProtection="1">
      <alignment horizontal="left" vertical="center"/>
      <protection locked="0"/>
    </xf>
    <xf numFmtId="10" fontId="20" fillId="5" borderId="1" xfId="60" applyNumberFormat="1" applyFont="1" applyFill="1" applyBorder="1" applyAlignment="1" applyProtection="1">
      <alignment horizontal="right" vertical="center" wrapText="1"/>
      <protection locked="0"/>
    </xf>
    <xf numFmtId="10" fontId="21" fillId="5" borderId="1" xfId="60" applyNumberFormat="1" applyFont="1" applyFill="1" applyBorder="1" applyAlignment="1" applyProtection="1">
      <alignment horizontal="right" vertical="center" wrapText="1"/>
      <protection locked="0"/>
    </xf>
    <xf numFmtId="176" fontId="21" fillId="5" borderId="1" xfId="60" applyNumberFormat="1" applyFont="1" applyFill="1" applyBorder="1" applyAlignment="1" applyProtection="1">
      <alignment horizontal="left" vertical="center" wrapText="1"/>
      <protection locked="0"/>
    </xf>
    <xf numFmtId="176" fontId="21" fillId="5" borderId="1" xfId="60" applyFont="1" applyFill="1" applyBorder="1" applyAlignment="1" applyProtection="1">
      <alignment horizontal="left" vertical="center" wrapText="1"/>
      <protection locked="0"/>
    </xf>
    <xf numFmtId="176" fontId="22" fillId="5" borderId="1" xfId="45" applyFont="1" applyFill="1" applyBorder="1"/>
    <xf numFmtId="176" fontId="19" fillId="5" borderId="1" xfId="60" applyFont="1" applyFill="1" applyBorder="1" applyAlignment="1" applyProtection="1">
      <alignment horizontal="left" vertical="center"/>
      <protection locked="0"/>
    </xf>
    <xf numFmtId="176" fontId="1" fillId="5" borderId="1" xfId="45" applyFont="1" applyFill="1" applyBorder="1" applyAlignment="1" applyProtection="1">
      <alignment horizontal="center"/>
      <protection locked="0"/>
    </xf>
    <xf numFmtId="176" fontId="23" fillId="5" borderId="1" xfId="60" applyNumberFormat="1" applyFont="1" applyFill="1" applyBorder="1" applyAlignment="1" applyProtection="1">
      <alignment horizontal="center" vertical="center" wrapText="1"/>
      <protection locked="0"/>
    </xf>
    <xf numFmtId="176" fontId="23" fillId="5" borderId="1" xfId="60" applyFont="1" applyFill="1" applyBorder="1" applyAlignment="1" applyProtection="1">
      <alignment horizontal="center" vertical="center" wrapText="1"/>
      <protection locked="0"/>
    </xf>
    <xf numFmtId="176" fontId="24" fillId="5" borderId="1" xfId="60" applyFont="1" applyFill="1" applyBorder="1" applyAlignment="1" applyProtection="1">
      <alignment horizontal="left"/>
      <protection locked="0"/>
    </xf>
    <xf numFmtId="176" fontId="1" fillId="5" borderId="1" xfId="45" applyFont="1" applyFill="1" applyBorder="1" applyAlignment="1" applyProtection="1">
      <alignment horizontal="left" vertical="center"/>
      <protection locked="0"/>
    </xf>
    <xf numFmtId="178" fontId="11" fillId="2" borderId="1" xfId="0" applyNumberFormat="1" applyFont="1" applyFill="1" applyBorder="1" applyAlignment="1">
      <alignment vertical="center"/>
    </xf>
    <xf numFmtId="181" fontId="11" fillId="2" borderId="1" xfId="68" applyNumberFormat="1" applyFont="1" applyFill="1" applyBorder="1" applyAlignment="1">
      <alignment horizontal="center" vertical="center"/>
    </xf>
    <xf numFmtId="176" fontId="11" fillId="7" borderId="1" xfId="0" applyFont="1" applyFill="1" applyBorder="1" applyAlignment="1">
      <alignment horizontal="left" vertical="center"/>
    </xf>
    <xf numFmtId="176" fontId="18" fillId="5" borderId="1" xfId="0" applyFont="1" applyFill="1" applyBorder="1" applyAlignment="1">
      <alignment horizontal="center" vertical="center" wrapText="1"/>
    </xf>
    <xf numFmtId="181" fontId="11" fillId="0" borderId="1" xfId="0" applyNumberFormat="1" applyFont="1" applyFill="1" applyBorder="1" applyAlignment="1">
      <alignment horizontal="center" vertical="center"/>
    </xf>
    <xf numFmtId="178" fontId="9" fillId="2" borderId="1" xfId="68" applyNumberFormat="1" applyFont="1" applyFill="1" applyBorder="1" applyAlignment="1">
      <alignment horizontal="right" vertical="center"/>
    </xf>
    <xf numFmtId="183" fontId="11" fillId="0" borderId="1" xfId="0" applyNumberFormat="1" applyFont="1" applyFill="1" applyBorder="1" applyAlignment="1">
      <alignment horizontal="right" vertical="center"/>
    </xf>
    <xf numFmtId="176" fontId="11" fillId="2" borderId="1" xfId="66" applyFont="1" applyFill="1" applyBorder="1" applyAlignment="1">
      <alignment horizontal="center" vertical="center"/>
    </xf>
    <xf numFmtId="181" fontId="11" fillId="0" borderId="1" xfId="68" applyNumberFormat="1" applyFont="1" applyFill="1" applyBorder="1" applyAlignment="1">
      <alignment horizontal="center" vertical="center"/>
    </xf>
    <xf numFmtId="184" fontId="11" fillId="0" borderId="1" xfId="66" applyNumberFormat="1" applyFont="1" applyFill="1" applyBorder="1" applyAlignment="1">
      <alignment horizontal="center" vertical="center" wrapText="1"/>
    </xf>
    <xf numFmtId="183" fontId="11" fillId="2" borderId="1" xfId="66" applyNumberFormat="1" applyFont="1" applyFill="1" applyBorder="1" applyAlignment="1">
      <alignment vertical="center"/>
    </xf>
    <xf numFmtId="181" fontId="11" fillId="2" borderId="1" xfId="66" applyNumberFormat="1" applyFont="1" applyFill="1" applyBorder="1" applyAlignment="1">
      <alignment horizontal="center" vertical="center"/>
    </xf>
    <xf numFmtId="184" fontId="11" fillId="2" borderId="1" xfId="66" applyNumberFormat="1" applyFont="1" applyFill="1" applyBorder="1" applyAlignment="1">
      <alignment horizontal="center" vertical="center" wrapText="1"/>
    </xf>
    <xf numFmtId="183" fontId="11" fillId="2" borderId="1" xfId="66" applyNumberFormat="1" applyFont="1" applyFill="1" applyBorder="1" applyAlignment="1">
      <alignment vertical="center" wrapText="1"/>
    </xf>
    <xf numFmtId="181" fontId="11" fillId="2" borderId="1" xfId="66" applyNumberFormat="1" applyFont="1" applyFill="1" applyBorder="1" applyAlignment="1">
      <alignment horizontal="center" vertical="center" wrapText="1"/>
    </xf>
    <xf numFmtId="178" fontId="25" fillId="0" borderId="1" xfId="68" applyNumberFormat="1" applyFont="1" applyFill="1" applyBorder="1" applyAlignment="1">
      <alignment horizontal="right" vertical="center"/>
    </xf>
    <xf numFmtId="176" fontId="26" fillId="5" borderId="1" xfId="45" applyFont="1" applyFill="1" applyBorder="1"/>
    <xf numFmtId="10" fontId="21" fillId="7" borderId="1" xfId="60" applyNumberFormat="1" applyFont="1" applyFill="1" applyBorder="1" applyAlignment="1" applyProtection="1">
      <alignment horizontal="right" vertical="center" wrapText="1"/>
      <protection locked="0"/>
    </xf>
    <xf numFmtId="176" fontId="21" fillId="7" borderId="1" xfId="60" applyNumberFormat="1" applyFont="1" applyFill="1" applyBorder="1" applyAlignment="1" applyProtection="1">
      <alignment horizontal="left" vertical="center" wrapText="1"/>
      <protection locked="0"/>
    </xf>
    <xf numFmtId="176" fontId="21" fillId="7" borderId="1" xfId="60" applyFont="1" applyFill="1" applyBorder="1" applyAlignment="1" applyProtection="1">
      <alignment horizontal="left" vertical="center" wrapText="1"/>
      <protection locked="0"/>
    </xf>
    <xf numFmtId="176" fontId="22" fillId="7" borderId="1" xfId="45" applyFont="1" applyFill="1" applyBorder="1"/>
    <xf numFmtId="9" fontId="26" fillId="5" borderId="1" xfId="45" applyNumberFormat="1" applyFont="1" applyFill="1" applyBorder="1"/>
    <xf numFmtId="176" fontId="0" fillId="2" borderId="1" xfId="0" applyFill="1" applyBorder="1" applyAlignment="1">
      <alignment vertical="center"/>
    </xf>
    <xf numFmtId="181" fontId="12" fillId="2" borderId="1" xfId="0" applyNumberFormat="1" applyFont="1" applyFill="1" applyBorder="1" applyAlignment="1">
      <alignment horizontal="center" vertical="center"/>
    </xf>
    <xf numFmtId="176" fontId="12" fillId="2" borderId="1" xfId="0" applyFont="1" applyFill="1" applyBorder="1" applyAlignment="1">
      <alignment vertical="center"/>
    </xf>
    <xf numFmtId="176" fontId="11" fillId="2" borderId="1" xfId="0" applyFont="1" applyFill="1" applyBorder="1" applyAlignment="1">
      <alignment horizontal="center" vertical="center" wrapText="1"/>
    </xf>
    <xf numFmtId="176" fontId="19" fillId="0" borderId="1" xfId="60" applyFont="1" applyFill="1" applyBorder="1" applyAlignment="1" applyProtection="1">
      <alignment horizontal="left" vertical="center"/>
      <protection locked="0"/>
    </xf>
    <xf numFmtId="176" fontId="24" fillId="0" borderId="1" xfId="60" applyFont="1" applyFill="1" applyBorder="1" applyAlignment="1" applyProtection="1">
      <alignment horizontal="left"/>
      <protection locked="0"/>
    </xf>
    <xf numFmtId="176" fontId="15" fillId="0" borderId="1" xfId="60" applyNumberFormat="1" applyFont="1" applyFill="1" applyBorder="1" applyAlignment="1" applyProtection="1">
      <alignment horizontal="left" vertical="center" wrapText="1"/>
      <protection locked="0"/>
    </xf>
    <xf numFmtId="176" fontId="15" fillId="0" borderId="1" xfId="60" applyFont="1" applyFill="1" applyBorder="1" applyAlignment="1" applyProtection="1">
      <alignment horizontal="center" vertical="center" wrapText="1"/>
      <protection locked="0"/>
    </xf>
    <xf numFmtId="176" fontId="15" fillId="0" borderId="1" xfId="60" applyNumberFormat="1" applyFont="1" applyFill="1" applyBorder="1" applyAlignment="1" applyProtection="1">
      <alignment horizontal="center" vertical="center" wrapText="1"/>
      <protection locked="0"/>
    </xf>
    <xf numFmtId="176" fontId="1" fillId="0" borderId="1" xfId="45" applyFont="1" applyFill="1" applyBorder="1" applyAlignment="1" applyProtection="1">
      <alignment horizontal="left" vertical="center"/>
      <protection locked="0"/>
    </xf>
    <xf numFmtId="176" fontId="1" fillId="0" borderId="1" xfId="45" applyFont="1" applyBorder="1"/>
    <xf numFmtId="176" fontId="26" fillId="0" borderId="1" xfId="45" applyFont="1" applyBorder="1"/>
    <xf numFmtId="176" fontId="1" fillId="0" borderId="0" xfId="45" applyFont="1" applyFill="1"/>
    <xf numFmtId="176" fontId="0" fillId="0" borderId="0" xfId="0" applyFill="1" applyAlignment="1">
      <alignment vertical="center"/>
    </xf>
    <xf numFmtId="49" fontId="0" fillId="0" borderId="0" xfId="0" applyNumberFormat="1"/>
    <xf numFmtId="49" fontId="5" fillId="3" borderId="2" xfId="45" applyNumberFormat="1" applyFont="1" applyFill="1" applyBorder="1" applyAlignment="1">
      <alignment horizontal="center" wrapText="1"/>
    </xf>
    <xf numFmtId="176" fontId="6" fillId="4" borderId="2" xfId="60" applyFont="1" applyFill="1" applyBorder="1" applyAlignment="1" applyProtection="1">
      <alignment horizontal="center" vertical="center" wrapText="1"/>
      <protection locked="0"/>
    </xf>
    <xf numFmtId="176" fontId="6" fillId="4" borderId="3" xfId="60" applyFont="1" applyFill="1" applyBorder="1" applyAlignment="1" applyProtection="1">
      <alignment horizontal="center" vertical="center" wrapText="1"/>
      <protection locked="0"/>
    </xf>
    <xf numFmtId="176" fontId="5" fillId="3" borderId="4" xfId="45" applyFont="1" applyFill="1" applyBorder="1" applyAlignment="1" applyProtection="1">
      <alignment horizontal="center" vertical="center" wrapText="1"/>
      <protection locked="0"/>
    </xf>
    <xf numFmtId="176" fontId="5" fillId="3" borderId="4" xfId="60" applyNumberFormat="1" applyFont="1" applyFill="1" applyBorder="1" applyAlignment="1" applyProtection="1">
      <alignment horizontal="center" vertical="center" wrapText="1"/>
      <protection locked="0"/>
    </xf>
    <xf numFmtId="176" fontId="5" fillId="3" borderId="4" xfId="60" applyFont="1" applyFill="1" applyBorder="1" applyAlignment="1" applyProtection="1">
      <alignment horizontal="center" vertical="center" wrapText="1"/>
      <protection locked="0"/>
    </xf>
    <xf numFmtId="176" fontId="7" fillId="3" borderId="4" xfId="60" applyFont="1" applyFill="1" applyBorder="1" applyAlignment="1" applyProtection="1">
      <alignment horizontal="center" vertical="center" wrapText="1"/>
      <protection locked="0"/>
    </xf>
    <xf numFmtId="49" fontId="8" fillId="5" borderId="1" xfId="0" applyNumberFormat="1" applyFont="1" applyFill="1" applyBorder="1" applyAlignment="1">
      <alignment horizontal="center" vertical="center"/>
    </xf>
    <xf numFmtId="176" fontId="9" fillId="5" borderId="5" xfId="0" applyFont="1" applyFill="1" applyBorder="1" applyAlignment="1">
      <alignment vertical="center" wrapText="1"/>
    </xf>
    <xf numFmtId="176" fontId="9" fillId="5" borderId="6" xfId="0" applyFont="1" applyFill="1" applyBorder="1" applyAlignment="1">
      <alignment vertical="center" wrapText="1"/>
    </xf>
    <xf numFmtId="176" fontId="11" fillId="0" borderId="1" xfId="66" applyFont="1" applyFill="1" applyBorder="1" applyAlignment="1">
      <alignment horizontal="left"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176" fontId="11" fillId="0" borderId="9" xfId="0" applyFont="1" applyFill="1" applyBorder="1" applyAlignment="1">
      <alignment horizontal="left" vertical="center" wrapText="1"/>
    </xf>
    <xf numFmtId="49" fontId="12" fillId="2" borderId="7" xfId="0" applyNumberFormat="1" applyFont="1" applyFill="1" applyBorder="1" applyAlignment="1">
      <alignment horizontal="center" vertical="center"/>
    </xf>
    <xf numFmtId="176" fontId="11" fillId="0" borderId="7" xfId="0" applyFont="1" applyFill="1" applyBorder="1" applyAlignment="1">
      <alignment horizontal="left" vertical="center" wrapText="1"/>
    </xf>
    <xf numFmtId="176" fontId="2" fillId="0" borderId="1" xfId="0" applyFont="1" applyBorder="1" applyAlignment="1">
      <alignment vertical="center"/>
    </xf>
    <xf numFmtId="49" fontId="12" fillId="2" borderId="8" xfId="0" applyNumberFormat="1" applyFont="1" applyFill="1" applyBorder="1" applyAlignment="1">
      <alignment horizontal="center" vertical="center"/>
    </xf>
    <xf numFmtId="176" fontId="11" fillId="0" borderId="8" xfId="0" applyFont="1" applyFill="1" applyBorder="1" applyAlignment="1">
      <alignment horizontal="left" vertical="center" wrapText="1"/>
    </xf>
    <xf numFmtId="176" fontId="11" fillId="0" borderId="10" xfId="0" applyFont="1" applyFill="1" applyBorder="1" applyAlignment="1">
      <alignment vertical="center" wrapText="1"/>
    </xf>
    <xf numFmtId="176" fontId="14" fillId="0" borderId="11" xfId="63" applyFont="1" applyFill="1" applyBorder="1" applyAlignment="1">
      <alignment horizontal="left" vertical="center" wrapText="1"/>
    </xf>
    <xf numFmtId="176" fontId="9" fillId="5" borderId="10" xfId="0" applyFont="1" applyFill="1" applyBorder="1" applyAlignment="1">
      <alignment horizontal="left" vertical="center" wrapText="1"/>
    </xf>
    <xf numFmtId="176" fontId="9" fillId="5" borderId="11" xfId="0" applyFont="1" applyFill="1" applyBorder="1" applyAlignment="1">
      <alignment horizontal="left" vertical="center" wrapText="1"/>
    </xf>
    <xf numFmtId="176" fontId="27" fillId="6" borderId="1" xfId="60" applyFont="1" applyFill="1" applyBorder="1" applyAlignment="1" applyProtection="1">
      <alignment wrapText="1"/>
      <protection locked="0"/>
    </xf>
    <xf numFmtId="176" fontId="5" fillId="3" borderId="12" xfId="45" applyFont="1" applyFill="1" applyBorder="1" applyAlignment="1" applyProtection="1">
      <alignment horizontal="center" vertical="center" wrapText="1"/>
      <protection locked="0"/>
    </xf>
    <xf numFmtId="176" fontId="12" fillId="2" borderId="7" xfId="0" applyFont="1" applyFill="1" applyBorder="1" applyAlignment="1">
      <alignment horizontal="left" vertical="center" wrapText="1"/>
    </xf>
    <xf numFmtId="176" fontId="12" fillId="2" borderId="8" xfId="0" applyFont="1" applyFill="1" applyBorder="1" applyAlignment="1">
      <alignment horizontal="left" vertical="center" wrapText="1"/>
    </xf>
    <xf numFmtId="176" fontId="12" fillId="2" borderId="9" xfId="0" applyFont="1" applyFill="1" applyBorder="1" applyAlignment="1">
      <alignment horizontal="left" vertical="center" wrapText="1"/>
    </xf>
    <xf numFmtId="49" fontId="12" fillId="0" borderId="1" xfId="0" applyNumberFormat="1" applyFont="1" applyFill="1" applyBorder="1" applyAlignment="1">
      <alignment horizontal="center" vertical="center"/>
    </xf>
    <xf numFmtId="176" fontId="0" fillId="0" borderId="10" xfId="0" applyBorder="1" applyAlignment="1">
      <alignment vertical="center"/>
    </xf>
    <xf numFmtId="176" fontId="11" fillId="0" borderId="13" xfId="0" applyFont="1" applyFill="1" applyBorder="1" applyAlignment="1">
      <alignment horizontal="left" vertical="center" wrapText="1"/>
    </xf>
    <xf numFmtId="176" fontId="12" fillId="0" borderId="13" xfId="0" applyFont="1" applyFill="1" applyBorder="1" applyAlignment="1" applyProtection="1">
      <alignment horizontal="center" vertical="center"/>
    </xf>
    <xf numFmtId="178" fontId="13" fillId="0" borderId="13" xfId="0" applyNumberFormat="1" applyFont="1" applyFill="1" applyBorder="1" applyAlignment="1">
      <alignment horizontal="right" vertical="center"/>
    </xf>
    <xf numFmtId="181" fontId="11" fillId="0" borderId="13" xfId="0" applyNumberFormat="1" applyFont="1" applyFill="1" applyBorder="1" applyAlignment="1">
      <alignment horizontal="right" vertical="center"/>
    </xf>
    <xf numFmtId="178" fontId="9" fillId="0" borderId="13" xfId="68" applyNumberFormat="1" applyFont="1" applyFill="1" applyBorder="1" applyAlignment="1">
      <alignment horizontal="right" vertical="center"/>
    </xf>
    <xf numFmtId="176" fontId="13" fillId="0" borderId="10" xfId="0" applyFont="1" applyFill="1" applyBorder="1" applyAlignment="1">
      <alignment horizontal="right"/>
    </xf>
    <xf numFmtId="176" fontId="13" fillId="0" borderId="13" xfId="0" applyFont="1" applyFill="1" applyBorder="1" applyAlignment="1">
      <alignment horizontal="right"/>
    </xf>
    <xf numFmtId="178" fontId="13" fillId="0" borderId="13" xfId="0" applyNumberFormat="1" applyFont="1" applyFill="1" applyBorder="1" applyAlignment="1">
      <alignment horizontal="right"/>
    </xf>
    <xf numFmtId="181" fontId="13" fillId="0" borderId="13" xfId="0" applyNumberFormat="1" applyFont="1" applyFill="1" applyBorder="1" applyAlignment="1">
      <alignment horizontal="right"/>
    </xf>
    <xf numFmtId="176" fontId="12" fillId="0" borderId="11" xfId="0" applyFont="1" applyFill="1" applyBorder="1" applyAlignment="1">
      <alignment horizontal="left" vertical="center" wrapText="1"/>
    </xf>
    <xf numFmtId="181" fontId="13" fillId="0" borderId="13" xfId="0" applyNumberFormat="1" applyFont="1" applyFill="1" applyBorder="1" applyAlignment="1">
      <alignment horizontal="center"/>
    </xf>
    <xf numFmtId="176" fontId="18" fillId="0" borderId="11" xfId="0" applyFont="1" applyFill="1" applyBorder="1" applyAlignment="1">
      <alignment horizontal="center" vertical="center" wrapText="1"/>
    </xf>
    <xf numFmtId="176" fontId="0" fillId="0" borderId="0" xfId="0" applyAlignment="1">
      <alignment horizontal="center"/>
    </xf>
    <xf numFmtId="181" fontId="0" fillId="0" borderId="0" xfId="0" applyNumberFormat="1" applyAlignment="1">
      <alignment horizontal="center"/>
    </xf>
    <xf numFmtId="176" fontId="4" fillId="0" borderId="1" xfId="45" applyFont="1" applyBorder="1" applyAlignment="1">
      <alignment horizontal="center"/>
    </xf>
    <xf numFmtId="176" fontId="4"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5" fillId="3" borderId="1" xfId="45" applyFont="1" applyFill="1" applyBorder="1" applyAlignment="1" applyProtection="1">
      <alignment horizontal="center" wrapText="1"/>
      <protection locked="0"/>
    </xf>
    <xf numFmtId="176" fontId="25" fillId="5" borderId="1" xfId="0" applyFont="1" applyFill="1" applyBorder="1" applyAlignment="1">
      <alignment horizontal="left" vertical="center" wrapText="1"/>
    </xf>
    <xf numFmtId="176" fontId="9" fillId="5" borderId="1" xfId="0" applyFont="1" applyFill="1" applyBorder="1" applyAlignment="1">
      <alignment horizontal="center" vertical="center" wrapText="1"/>
    </xf>
    <xf numFmtId="181" fontId="9" fillId="5" borderId="1" xfId="0" applyNumberFormat="1" applyFont="1" applyFill="1" applyBorder="1" applyAlignment="1">
      <alignment horizontal="center" vertical="center" wrapText="1"/>
    </xf>
    <xf numFmtId="181" fontId="28" fillId="2" borderId="1" xfId="0" applyNumberFormat="1" applyFont="1" applyFill="1" applyBorder="1" applyAlignment="1">
      <alignment horizontal="center" vertical="center"/>
    </xf>
    <xf numFmtId="176" fontId="29" fillId="0" borderId="1" xfId="0" applyFont="1" applyFill="1" applyBorder="1" applyAlignment="1">
      <alignment horizontal="left" vertical="center" wrapText="1"/>
    </xf>
    <xf numFmtId="176" fontId="30" fillId="0" borderId="1" xfId="61" applyFont="1" applyFill="1" applyBorder="1" applyAlignment="1">
      <alignment horizontal="center" vertical="center"/>
    </xf>
    <xf numFmtId="176" fontId="29" fillId="0" borderId="1" xfId="0" applyFont="1" applyFill="1" applyBorder="1" applyAlignment="1">
      <alignment horizontal="center" vertical="center"/>
    </xf>
    <xf numFmtId="181" fontId="30" fillId="0" borderId="1" xfId="61" applyNumberFormat="1" applyFont="1" applyFill="1" applyBorder="1" applyAlignment="1">
      <alignment horizontal="center" vertical="center"/>
    </xf>
    <xf numFmtId="177" fontId="31" fillId="0" borderId="1" xfId="68" applyNumberFormat="1" applyFont="1" applyFill="1" applyBorder="1" applyAlignment="1">
      <alignment horizontal="center" vertical="center"/>
    </xf>
    <xf numFmtId="181" fontId="31" fillId="0" borderId="1" xfId="0" applyNumberFormat="1" applyFont="1" applyBorder="1"/>
    <xf numFmtId="176" fontId="29" fillId="0" borderId="1" xfId="0" applyFont="1" applyFill="1" applyBorder="1" applyAlignment="1">
      <alignment horizontal="right"/>
    </xf>
    <xf numFmtId="176" fontId="29" fillId="0" borderId="1" xfId="0" applyFont="1" applyFill="1" applyBorder="1" applyAlignment="1">
      <alignment horizontal="center"/>
    </xf>
    <xf numFmtId="181" fontId="29" fillId="0" borderId="1" xfId="0" applyNumberFormat="1" applyFont="1" applyFill="1" applyBorder="1" applyAlignment="1">
      <alignment horizontal="center"/>
    </xf>
    <xf numFmtId="177" fontId="29" fillId="0" borderId="1" xfId="0" applyNumberFormat="1" applyFont="1" applyFill="1" applyBorder="1" applyAlignment="1">
      <alignment horizontal="right"/>
    </xf>
    <xf numFmtId="49" fontId="29" fillId="5" borderId="1" xfId="60" applyNumberFormat="1" applyFont="1" applyFill="1" applyBorder="1" applyAlignment="1" applyProtection="1">
      <alignment horizontal="left" vertical="center"/>
      <protection locked="0"/>
    </xf>
    <xf numFmtId="176" fontId="28" fillId="5" borderId="1" xfId="60" applyFont="1" applyFill="1" applyBorder="1" applyAlignment="1" applyProtection="1">
      <alignment horizontal="left" vertical="center" wrapText="1"/>
      <protection locked="0"/>
    </xf>
    <xf numFmtId="176" fontId="28" fillId="5" borderId="1" xfId="60" applyNumberFormat="1" applyFont="1" applyFill="1" applyBorder="1" applyAlignment="1" applyProtection="1">
      <alignment horizontal="left" vertical="center" wrapText="1"/>
      <protection locked="0"/>
    </xf>
    <xf numFmtId="10" fontId="28" fillId="5" borderId="1" xfId="60" applyNumberFormat="1" applyFont="1" applyFill="1" applyBorder="1" applyAlignment="1" applyProtection="1">
      <alignment horizontal="right" vertical="center" wrapText="1"/>
      <protection locked="0"/>
    </xf>
    <xf numFmtId="176" fontId="29" fillId="5" borderId="1" xfId="45" applyFont="1" applyFill="1" applyBorder="1" applyAlignment="1">
      <alignment horizontal="right"/>
    </xf>
    <xf numFmtId="176" fontId="29" fillId="5" borderId="1" xfId="60" applyNumberFormat="1" applyFont="1" applyFill="1" applyBorder="1" applyAlignment="1" applyProtection="1">
      <alignment horizontal="left" vertical="center"/>
      <protection locked="0"/>
    </xf>
    <xf numFmtId="10" fontId="28" fillId="7" borderId="1" xfId="60" applyNumberFormat="1" applyFont="1" applyFill="1" applyBorder="1" applyAlignment="1" applyProtection="1">
      <alignment horizontal="right" vertical="center" wrapText="1"/>
      <protection locked="0"/>
    </xf>
    <xf numFmtId="176" fontId="28" fillId="7" borderId="1" xfId="60" applyFont="1" applyFill="1" applyBorder="1" applyAlignment="1" applyProtection="1">
      <alignment horizontal="left" vertical="center" wrapText="1"/>
      <protection locked="0"/>
    </xf>
    <xf numFmtId="176" fontId="29" fillId="7" borderId="1" xfId="45" applyFont="1" applyFill="1" applyBorder="1" applyAlignment="1">
      <alignment horizontal="right"/>
    </xf>
    <xf numFmtId="176" fontId="29" fillId="5" borderId="1" xfId="60" applyFont="1" applyFill="1" applyBorder="1" applyAlignment="1" applyProtection="1">
      <alignment horizontal="left" vertical="center"/>
      <protection locked="0"/>
    </xf>
    <xf numFmtId="176" fontId="29" fillId="5" borderId="1" xfId="45" applyFont="1" applyFill="1" applyBorder="1" applyAlignment="1" applyProtection="1">
      <alignment horizontal="center"/>
      <protection locked="0"/>
    </xf>
    <xf numFmtId="176" fontId="32" fillId="5" borderId="1" xfId="60" applyNumberFormat="1" applyFont="1" applyFill="1" applyBorder="1" applyAlignment="1" applyProtection="1">
      <alignment horizontal="center" vertical="center" wrapText="1"/>
      <protection locked="0"/>
    </xf>
    <xf numFmtId="176" fontId="32" fillId="5" borderId="1" xfId="60" applyFont="1" applyFill="1" applyBorder="1" applyAlignment="1" applyProtection="1">
      <alignment horizontal="center" vertical="center" wrapText="1"/>
      <protection locked="0"/>
    </xf>
    <xf numFmtId="176" fontId="29" fillId="5" borderId="1" xfId="45" applyFont="1" applyFill="1" applyBorder="1"/>
    <xf numFmtId="176" fontId="33" fillId="5" borderId="1" xfId="60" applyFont="1" applyFill="1" applyBorder="1" applyAlignment="1" applyProtection="1">
      <alignment horizontal="left"/>
      <protection locked="0"/>
    </xf>
    <xf numFmtId="176" fontId="29" fillId="5" borderId="1" xfId="45" applyFont="1" applyFill="1" applyBorder="1" applyAlignment="1" applyProtection="1">
      <alignment horizontal="left" vertical="center"/>
      <protection locked="0"/>
    </xf>
    <xf numFmtId="176" fontId="34" fillId="0" borderId="1" xfId="0" applyFont="1" applyFill="1" applyBorder="1" applyAlignment="1">
      <alignment vertical="center" wrapText="1"/>
    </xf>
    <xf numFmtId="176" fontId="31" fillId="0" borderId="1" xfId="0" applyFont="1" applyFill="1" applyBorder="1" applyAlignment="1">
      <alignment vertical="center" wrapText="1"/>
    </xf>
    <xf numFmtId="177" fontId="29" fillId="0" borderId="1" xfId="68" applyNumberFormat="1" applyFont="1" applyFill="1" applyBorder="1" applyAlignment="1">
      <alignment horizontal="right"/>
    </xf>
    <xf numFmtId="176" fontId="34" fillId="5" borderId="1" xfId="45" applyFont="1" applyFill="1" applyBorder="1"/>
    <xf numFmtId="9" fontId="34" fillId="5" borderId="1" xfId="45" applyNumberFormat="1" applyFont="1" applyFill="1" applyBorder="1"/>
    <xf numFmtId="180" fontId="30" fillId="0" borderId="1" xfId="61" applyNumberFormat="1" applyFont="1" applyFill="1" applyBorder="1" applyAlignment="1">
      <alignment horizontal="center" vertical="center"/>
    </xf>
    <xf numFmtId="177" fontId="31" fillId="0" borderId="1" xfId="68" applyNumberFormat="1" applyFont="1" applyFill="1" applyBorder="1" applyAlignment="1">
      <alignment horizontal="right" vertical="center"/>
    </xf>
    <xf numFmtId="10" fontId="30" fillId="0" borderId="1" xfId="61" applyNumberFormat="1" applyFont="1" applyFill="1" applyBorder="1" applyAlignment="1">
      <alignment horizontal="center" vertical="center"/>
    </xf>
    <xf numFmtId="176" fontId="0" fillId="0" borderId="0" xfId="0" applyFont="1" applyAlignment="1">
      <alignment vertical="center"/>
    </xf>
    <xf numFmtId="176" fontId="35" fillId="0" borderId="1" xfId="0" applyNumberFormat="1" applyFont="1" applyBorder="1" applyAlignment="1">
      <alignment horizontal="center" vertical="center" wrapText="1"/>
    </xf>
    <xf numFmtId="176" fontId="36" fillId="3" borderId="1" xfId="45" applyFont="1" applyFill="1" applyBorder="1" applyAlignment="1">
      <alignment horizontal="center" vertical="center" wrapText="1"/>
    </xf>
    <xf numFmtId="176" fontId="37" fillId="4" borderId="1" xfId="60" applyFont="1" applyFill="1" applyBorder="1" applyAlignment="1" applyProtection="1">
      <alignment horizontal="center" vertical="center" wrapText="1"/>
      <protection locked="0"/>
    </xf>
    <xf numFmtId="176" fontId="36" fillId="3" borderId="1" xfId="45" applyFont="1" applyFill="1" applyBorder="1" applyAlignment="1" applyProtection="1">
      <alignment horizontal="center" vertical="center" wrapText="1"/>
      <protection locked="0"/>
    </xf>
    <xf numFmtId="176" fontId="36" fillId="3" borderId="1" xfId="60" applyNumberFormat="1" applyFont="1" applyFill="1" applyBorder="1" applyAlignment="1" applyProtection="1">
      <alignment horizontal="center" vertical="center" wrapText="1"/>
      <protection locked="0"/>
    </xf>
    <xf numFmtId="176" fontId="36" fillId="3" borderId="1" xfId="60" applyFont="1" applyFill="1" applyBorder="1" applyAlignment="1" applyProtection="1">
      <alignment horizontal="center" vertical="center" wrapText="1"/>
      <protection locked="0"/>
    </xf>
    <xf numFmtId="181" fontId="38" fillId="5" borderId="1" xfId="0" applyNumberFormat="1" applyFont="1" applyFill="1" applyBorder="1" applyAlignment="1">
      <alignment horizontal="center" vertical="center"/>
    </xf>
    <xf numFmtId="176" fontId="39" fillId="5" borderId="1" xfId="0" applyFont="1" applyFill="1" applyBorder="1" applyAlignment="1">
      <alignment vertical="center" wrapText="1"/>
    </xf>
    <xf numFmtId="181" fontId="40" fillId="0" borderId="1" xfId="0" applyNumberFormat="1" applyFont="1" applyFill="1" applyBorder="1" applyAlignment="1">
      <alignment horizontal="center" vertical="center"/>
    </xf>
    <xf numFmtId="176" fontId="41" fillId="0" borderId="1" xfId="0" applyFont="1" applyFill="1" applyBorder="1" applyAlignment="1">
      <alignment horizontal="left" vertical="center" wrapText="1"/>
    </xf>
    <xf numFmtId="176" fontId="42" fillId="0" borderId="1" xfId="63" applyFont="1" applyFill="1" applyBorder="1" applyAlignment="1">
      <alignment horizontal="left" vertical="center" wrapText="1"/>
    </xf>
    <xf numFmtId="176" fontId="41" fillId="0" borderId="1" xfId="0" applyFont="1" applyFill="1" applyBorder="1" applyAlignment="1">
      <alignment horizontal="center" vertical="center"/>
    </xf>
    <xf numFmtId="181" fontId="41" fillId="0" borderId="1" xfId="0" applyNumberFormat="1" applyFont="1" applyBorder="1" applyAlignment="1">
      <alignment horizontal="right" vertical="center"/>
    </xf>
    <xf numFmtId="181" fontId="41" fillId="0" borderId="1" xfId="0" applyNumberFormat="1" applyFont="1" applyFill="1" applyBorder="1" applyAlignment="1">
      <alignment horizontal="right" vertical="center"/>
    </xf>
    <xf numFmtId="177" fontId="43" fillId="0" borderId="1" xfId="68" applyNumberFormat="1" applyFont="1" applyFill="1" applyBorder="1" applyAlignment="1">
      <alignment horizontal="right" vertical="center"/>
    </xf>
    <xf numFmtId="176" fontId="41" fillId="2" borderId="1" xfId="0" applyFont="1" applyFill="1" applyBorder="1" applyAlignment="1">
      <alignment horizontal="center" vertical="center"/>
    </xf>
    <xf numFmtId="181" fontId="41" fillId="2" borderId="1" xfId="0" applyNumberFormat="1" applyFont="1" applyFill="1" applyBorder="1" applyAlignment="1">
      <alignment horizontal="right" vertical="center"/>
    </xf>
    <xf numFmtId="177" fontId="43" fillId="2" borderId="1" xfId="68" applyNumberFormat="1" applyFont="1" applyFill="1" applyBorder="1" applyAlignment="1">
      <alignment horizontal="right" vertical="center"/>
    </xf>
    <xf numFmtId="176" fontId="41" fillId="0" borderId="1" xfId="0" applyFont="1" applyFill="1" applyBorder="1" applyAlignment="1">
      <alignment vertical="center" wrapText="1"/>
    </xf>
    <xf numFmtId="181" fontId="0" fillId="0" borderId="1" xfId="0" applyNumberFormat="1" applyFont="1" applyBorder="1"/>
    <xf numFmtId="176" fontId="44" fillId="0" borderId="1" xfId="0" applyFont="1" applyFill="1" applyBorder="1" applyAlignment="1">
      <alignment horizontal="right"/>
    </xf>
    <xf numFmtId="181" fontId="44" fillId="0" borderId="1" xfId="0" applyNumberFormat="1" applyFont="1" applyFill="1" applyBorder="1" applyAlignment="1">
      <alignment horizontal="right"/>
    </xf>
    <xf numFmtId="177" fontId="45" fillId="0" borderId="1" xfId="0" applyNumberFormat="1" applyFont="1" applyFill="1" applyBorder="1" applyAlignment="1"/>
    <xf numFmtId="176" fontId="39" fillId="5" borderId="1" xfId="0" applyFont="1" applyFill="1" applyBorder="1" applyAlignment="1">
      <alignment horizontal="left" vertical="center" wrapText="1"/>
    </xf>
    <xf numFmtId="181" fontId="39" fillId="5" borderId="1" xfId="0" applyNumberFormat="1" applyFont="1" applyFill="1" applyBorder="1" applyAlignment="1">
      <alignment horizontal="left" vertical="center" wrapText="1"/>
    </xf>
    <xf numFmtId="181" fontId="43" fillId="0" borderId="1" xfId="0" applyNumberFormat="1" applyFont="1" applyFill="1" applyBorder="1" applyAlignment="1">
      <alignment horizontal="center" vertical="center"/>
    </xf>
    <xf numFmtId="176" fontId="43" fillId="0" borderId="1" xfId="63" applyFont="1" applyFill="1" applyBorder="1" applyAlignment="1">
      <alignment horizontal="left" vertical="center" wrapText="1"/>
    </xf>
    <xf numFmtId="176" fontId="41" fillId="0" borderId="1" xfId="0" applyFont="1" applyFill="1" applyBorder="1" applyAlignment="1">
      <alignment horizontal="left" vertical="center"/>
    </xf>
    <xf numFmtId="176" fontId="43" fillId="0" borderId="1" xfId="0" applyFont="1" applyFill="1" applyBorder="1" applyAlignment="1">
      <alignment horizontal="center" vertical="center"/>
    </xf>
    <xf numFmtId="181" fontId="43" fillId="0" borderId="1" xfId="0" applyNumberFormat="1" applyFont="1" applyFill="1" applyBorder="1" applyAlignment="1">
      <alignment horizontal="right" vertical="center"/>
    </xf>
    <xf numFmtId="181" fontId="0" fillId="0" borderId="1" xfId="0" applyNumberFormat="1" applyFont="1" applyBorder="1" applyAlignment="1">
      <alignment vertical="center"/>
    </xf>
    <xf numFmtId="177" fontId="45" fillId="0" borderId="1" xfId="68" applyNumberFormat="1" applyFont="1" applyFill="1" applyBorder="1" applyAlignment="1">
      <alignment horizontal="right" vertical="center"/>
    </xf>
    <xf numFmtId="177" fontId="46" fillId="0" borderId="1" xfId="0" applyNumberFormat="1" applyFont="1" applyFill="1" applyBorder="1" applyAlignment="1"/>
    <xf numFmtId="49" fontId="47" fillId="5" borderId="1" xfId="60" applyNumberFormat="1" applyFont="1" applyFill="1" applyBorder="1" applyAlignment="1" applyProtection="1">
      <alignment horizontal="left" vertical="center"/>
      <protection locked="0"/>
    </xf>
    <xf numFmtId="176" fontId="48" fillId="5" borderId="1" xfId="60" applyFont="1" applyFill="1" applyBorder="1" applyAlignment="1" applyProtection="1">
      <alignment horizontal="left" vertical="center" wrapText="1"/>
      <protection locked="0"/>
    </xf>
    <xf numFmtId="176" fontId="48" fillId="5" borderId="1" xfId="60" applyNumberFormat="1" applyFont="1" applyFill="1" applyBorder="1" applyAlignment="1" applyProtection="1">
      <alignment horizontal="left" vertical="center" wrapText="1"/>
      <protection locked="0"/>
    </xf>
    <xf numFmtId="176" fontId="41" fillId="5" borderId="1" xfId="45" applyFont="1" applyFill="1" applyBorder="1"/>
    <xf numFmtId="176" fontId="47" fillId="5" borderId="1" xfId="60" applyNumberFormat="1" applyFont="1" applyFill="1" applyBorder="1" applyAlignment="1" applyProtection="1">
      <alignment horizontal="left" vertical="center"/>
      <protection locked="0"/>
    </xf>
    <xf numFmtId="10" fontId="48" fillId="5" borderId="1" xfId="60" applyNumberFormat="1" applyFont="1" applyFill="1" applyBorder="1" applyAlignment="1" applyProtection="1">
      <alignment horizontal="right" vertical="center" wrapText="1"/>
      <protection locked="0"/>
    </xf>
    <xf numFmtId="10" fontId="49" fillId="7" borderId="1" xfId="60" applyNumberFormat="1" applyFont="1" applyFill="1" applyBorder="1" applyAlignment="1" applyProtection="1">
      <alignment horizontal="right" vertical="center" wrapText="1"/>
      <protection locked="0"/>
    </xf>
    <xf numFmtId="176" fontId="49" fillId="7" borderId="1" xfId="60" applyFont="1" applyFill="1" applyBorder="1" applyAlignment="1" applyProtection="1">
      <alignment horizontal="left" vertical="center" wrapText="1"/>
      <protection locked="0"/>
    </xf>
    <xf numFmtId="176" fontId="46" fillId="7" borderId="1" xfId="45" applyFont="1" applyFill="1" applyBorder="1"/>
    <xf numFmtId="176" fontId="47" fillId="5" borderId="1" xfId="60" applyFont="1" applyFill="1" applyBorder="1" applyAlignment="1" applyProtection="1">
      <alignment horizontal="left" vertical="center"/>
      <protection locked="0"/>
    </xf>
    <xf numFmtId="176" fontId="41" fillId="5" borderId="1" xfId="45" applyFont="1" applyFill="1" applyBorder="1" applyAlignment="1" applyProtection="1">
      <alignment horizontal="center"/>
      <protection locked="0"/>
    </xf>
    <xf numFmtId="176" fontId="50" fillId="5" borderId="1" xfId="60" applyNumberFormat="1" applyFont="1" applyFill="1" applyBorder="1" applyAlignment="1" applyProtection="1">
      <alignment horizontal="center" vertical="center" wrapText="1"/>
      <protection locked="0"/>
    </xf>
    <xf numFmtId="176" fontId="50" fillId="5" borderId="1" xfId="60" applyFont="1" applyFill="1" applyBorder="1" applyAlignment="1" applyProtection="1">
      <alignment horizontal="center" vertical="center" wrapText="1"/>
      <protection locked="0"/>
    </xf>
    <xf numFmtId="176" fontId="51" fillId="5" borderId="1" xfId="60" applyFont="1" applyFill="1" applyBorder="1" applyAlignment="1" applyProtection="1">
      <alignment horizontal="left"/>
      <protection locked="0"/>
    </xf>
    <xf numFmtId="176" fontId="41" fillId="5" borderId="1" xfId="45" applyFont="1" applyFill="1" applyBorder="1" applyAlignment="1" applyProtection="1">
      <alignment horizontal="left" vertical="center"/>
      <protection locked="0"/>
    </xf>
    <xf numFmtId="176" fontId="43" fillId="0" borderId="1" xfId="0" applyFont="1" applyFill="1" applyBorder="1" applyAlignment="1">
      <alignment horizontal="center" vertical="center" wrapText="1"/>
    </xf>
    <xf numFmtId="176" fontId="43" fillId="2" borderId="1" xfId="0" applyFont="1" applyFill="1" applyBorder="1" applyAlignment="1">
      <alignment horizontal="center" vertical="center" wrapText="1"/>
    </xf>
    <xf numFmtId="177" fontId="46" fillId="0" borderId="1" xfId="68" applyNumberFormat="1" applyFont="1" applyFill="1" applyBorder="1" applyAlignment="1">
      <alignment horizontal="right"/>
    </xf>
    <xf numFmtId="176" fontId="52" fillId="0" borderId="1" xfId="0" applyFont="1" applyFill="1" applyBorder="1" applyAlignment="1">
      <alignment horizontal="center" vertical="center" wrapText="1"/>
    </xf>
    <xf numFmtId="176" fontId="52" fillId="5" borderId="1" xfId="45" applyFont="1" applyFill="1" applyBorder="1"/>
    <xf numFmtId="9" fontId="52" fillId="5" borderId="1" xfId="45" applyNumberFormat="1" applyFont="1" applyFill="1" applyBorder="1"/>
    <xf numFmtId="176" fontId="53" fillId="0" borderId="0" xfId="64" applyAlignment="1">
      <alignment horizontal="center" vertical="center"/>
    </xf>
    <xf numFmtId="176" fontId="53" fillId="0" borderId="0" xfId="64" applyAlignment="1">
      <alignment vertical="center"/>
    </xf>
    <xf numFmtId="176" fontId="4" fillId="0" borderId="0" xfId="58" applyFont="1" applyAlignment="1">
      <alignment horizontal="center" vertical="center"/>
    </xf>
    <xf numFmtId="176" fontId="54" fillId="8" borderId="1" xfId="58" applyFont="1" applyFill="1" applyBorder="1" applyAlignment="1">
      <alignment horizontal="center" vertical="center"/>
    </xf>
    <xf numFmtId="176" fontId="7" fillId="8" borderId="1" xfId="58" applyFont="1" applyFill="1" applyBorder="1" applyAlignment="1">
      <alignment horizontal="center" vertical="center"/>
    </xf>
    <xf numFmtId="176" fontId="7" fillId="8" borderId="1" xfId="59" applyFont="1" applyFill="1" applyBorder="1" applyAlignment="1">
      <alignment horizontal="center" vertical="center" wrapText="1"/>
    </xf>
    <xf numFmtId="49" fontId="1" fillId="0" borderId="1" xfId="58" applyNumberFormat="1" applyFont="1" applyBorder="1" applyAlignment="1">
      <alignment horizontal="center" vertical="center"/>
    </xf>
    <xf numFmtId="176" fontId="55" fillId="0" borderId="1" xfId="58" applyFont="1" applyBorder="1" applyAlignment="1">
      <alignment horizontal="left" vertical="center" wrapText="1"/>
    </xf>
    <xf numFmtId="43" fontId="1" fillId="0" borderId="1" xfId="67" applyFont="1" applyBorder="1" applyAlignment="1">
      <alignment horizontal="right" vertical="center"/>
    </xf>
    <xf numFmtId="176" fontId="55" fillId="0" borderId="0" xfId="58" applyFont="1" applyBorder="1" applyAlignment="1">
      <alignment horizontal="left" vertical="center" wrapText="1"/>
    </xf>
    <xf numFmtId="176" fontId="1" fillId="8" borderId="1" xfId="58" applyFont="1" applyFill="1" applyBorder="1" applyAlignment="1">
      <alignment horizontal="center" vertical="center"/>
    </xf>
    <xf numFmtId="176" fontId="7" fillId="8" borderId="1" xfId="58" applyFont="1" applyFill="1" applyBorder="1" applyAlignment="1">
      <alignment horizontal="left" vertical="center"/>
    </xf>
    <xf numFmtId="185" fontId="5" fillId="8" borderId="1" xfId="57" applyNumberFormat="1" applyFont="1" applyFill="1" applyBorder="1" applyAlignment="1">
      <alignment horizontal="right" vertical="center"/>
    </xf>
    <xf numFmtId="176" fontId="55" fillId="5" borderId="1" xfId="64" applyFont="1" applyFill="1" applyBorder="1" applyAlignment="1">
      <alignment vertical="center"/>
    </xf>
    <xf numFmtId="176" fontId="56" fillId="5" borderId="1" xfId="64" applyFont="1" applyFill="1" applyBorder="1" applyAlignment="1">
      <alignment vertical="center"/>
    </xf>
    <xf numFmtId="186" fontId="19" fillId="5" borderId="1" xfId="64" applyNumberFormat="1" applyFont="1" applyFill="1" applyBorder="1" applyAlignment="1">
      <alignment vertical="center"/>
    </xf>
    <xf numFmtId="176" fontId="19" fillId="5" borderId="1" xfId="64" applyFont="1" applyFill="1" applyBorder="1" applyAlignment="1">
      <alignment horizontal="right" vertical="center"/>
    </xf>
    <xf numFmtId="176" fontId="19" fillId="5" borderId="10" xfId="64" applyFont="1" applyFill="1" applyBorder="1" applyAlignment="1">
      <alignment horizontal="right" vertical="center"/>
    </xf>
    <xf numFmtId="176" fontId="19" fillId="5" borderId="11" xfId="64" applyFont="1" applyFill="1" applyBorder="1" applyAlignment="1">
      <alignment horizontal="right"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Percent 4 2" xfId="44"/>
    <cellStyle name="Normal 2" xfId="45"/>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60% - 强调文字颜色 6" xfId="55" builtinId="52"/>
    <cellStyle name="千位分隔 3" xfId="56"/>
    <cellStyle name="Comma 2 2" xfId="57"/>
    <cellStyle name="Normal 2 2 2" xfId="58"/>
    <cellStyle name="Normal 6 2" xfId="59"/>
    <cellStyle name="Normal_Sheet1" xfId="60"/>
    <cellStyle name="常规 2" xfId="61"/>
    <cellStyle name="常规 3" xfId="62"/>
    <cellStyle name="常规 4" xfId="63"/>
    <cellStyle name="常规 4 2" xfId="64"/>
    <cellStyle name="常规 5" xfId="65"/>
    <cellStyle name="常规_Sheet1" xfId="66"/>
    <cellStyle name="千位分隔 2" xfId="67"/>
    <cellStyle name="千位分隔 2 2" xfId="68"/>
    <cellStyle name="千位分隔 2 3" xfId="69"/>
  </cellStyles>
  <tableStyles count="0" defaultTableStyle="TableStyleMedium2" defaultPivotStyle="PivotStyleMedium9"/>
  <colors>
    <mruColors>
      <color rgb="0083005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New\2017\Marketing%20Service\PR\PR%20Event\Price%20list%20and%20quotation%20format\0410%20%20Quotation%20Template%20&amp;%20Rate%20Card%20PR%20Event%20Final%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lily.chen\AppData\Roaming\Foxmail7\Temp-7760-20191204103825\Attach\&#19978;&#28023;&#20248;&#21499;&#25253;&#20215;-&#32954;&#30284;&#31579;&#26597;&#36710;&#39033;&#30446;&#65288;&#21335;&#20140;&#65289;20191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0.INTRO"/>
      <sheetName val="01.QUOTATION"/>
      <sheetName val="02.RATECARD"/>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整体费用"/>
      <sheetName val="发车仪式场"/>
      <sheetName val="普通场（1天）肿瘤医院"/>
      <sheetName val="普通场（1天）钟山宾馆"/>
      <sheetName val="普通场（连续2天）"/>
      <sheetName val="一次性物料采购费用"/>
      <sheetName val="消耗性性物料"/>
      <sheetName val="追加费用"/>
    </sheetNames>
    <sheetDataSet>
      <sheetData sheetId="0" refreshError="1"/>
      <sheetData sheetId="1" refreshError="1"/>
      <sheetData sheetId="2" refreshError="1"/>
      <sheetData sheetId="3" refreshError="1"/>
      <sheetData sheetId="4" refreshError="1"/>
      <sheetData sheetId="5" refreshError="1">
        <row r="28">
          <cell r="B28" t="str">
            <v>U盘</v>
          </cell>
        </row>
      </sheetData>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abSelected="1" zoomScale="85" zoomScaleNormal="85" workbookViewId="0">
      <selection activeCell="F8" sqref="F8"/>
    </sheetView>
  </sheetViews>
  <sheetFormatPr defaultColWidth="9" defaultRowHeight="15" outlineLevelCol="5"/>
  <cols>
    <col min="1" max="1" width="6.5" style="297" customWidth="1"/>
    <col min="2" max="2" width="42.5" style="297" customWidth="1"/>
    <col min="3" max="3" width="15.6272727272727" style="297" customWidth="1"/>
    <col min="4" max="4" width="35.5" style="297" customWidth="1"/>
    <col min="5" max="5" width="30.7545454545455" style="297" customWidth="1"/>
    <col min="6" max="6" width="16.5" style="297" customWidth="1"/>
    <col min="7" max="7" width="13.1090909090909" style="297"/>
    <col min="8" max="253" width="8.75454545454545" style="297"/>
    <col min="254" max="254" width="1.88181818181818" style="297" customWidth="1"/>
    <col min="255" max="255" width="19.1272727272727" style="297" customWidth="1"/>
    <col min="256" max="256" width="26.5" style="297" customWidth="1"/>
    <col min="257" max="257" width="13.5" style="297" customWidth="1"/>
    <col min="258" max="258" width="11" style="297" customWidth="1"/>
    <col min="259" max="259" width="7.12727272727273" style="297" customWidth="1"/>
    <col min="260" max="260" width="26" style="297" customWidth="1"/>
    <col min="261" max="509" width="8.75454545454545" style="297"/>
    <col min="510" max="510" width="1.88181818181818" style="297" customWidth="1"/>
    <col min="511" max="511" width="19.1272727272727" style="297" customWidth="1"/>
    <col min="512" max="512" width="26.5" style="297" customWidth="1"/>
    <col min="513" max="513" width="13.5" style="297" customWidth="1"/>
    <col min="514" max="514" width="11" style="297" customWidth="1"/>
    <col min="515" max="515" width="7.12727272727273" style="297" customWidth="1"/>
    <col min="516" max="516" width="26" style="297" customWidth="1"/>
    <col min="517" max="765" width="8.75454545454545" style="297"/>
    <col min="766" max="766" width="1.88181818181818" style="297" customWidth="1"/>
    <col min="767" max="767" width="19.1272727272727" style="297" customWidth="1"/>
    <col min="768" max="768" width="26.5" style="297" customWidth="1"/>
    <col min="769" max="769" width="13.5" style="297" customWidth="1"/>
    <col min="770" max="770" width="11" style="297" customWidth="1"/>
    <col min="771" max="771" width="7.12727272727273" style="297" customWidth="1"/>
    <col min="772" max="772" width="26" style="297" customWidth="1"/>
    <col min="773" max="1021" width="8.75454545454545" style="297"/>
    <col min="1022" max="1022" width="1.88181818181818" style="297" customWidth="1"/>
    <col min="1023" max="1023" width="19.1272727272727" style="297" customWidth="1"/>
    <col min="1024" max="1024" width="26.5" style="297" customWidth="1"/>
    <col min="1025" max="1025" width="13.5" style="297" customWidth="1"/>
    <col min="1026" max="1026" width="11" style="297" customWidth="1"/>
    <col min="1027" max="1027" width="7.12727272727273" style="297" customWidth="1"/>
    <col min="1028" max="1028" width="26" style="297" customWidth="1"/>
    <col min="1029" max="1277" width="8.75454545454545" style="297"/>
    <col min="1278" max="1278" width="1.88181818181818" style="297" customWidth="1"/>
    <col min="1279" max="1279" width="19.1272727272727" style="297" customWidth="1"/>
    <col min="1280" max="1280" width="26.5" style="297" customWidth="1"/>
    <col min="1281" max="1281" width="13.5" style="297" customWidth="1"/>
    <col min="1282" max="1282" width="11" style="297" customWidth="1"/>
    <col min="1283" max="1283" width="7.12727272727273" style="297" customWidth="1"/>
    <col min="1284" max="1284" width="26" style="297" customWidth="1"/>
    <col min="1285" max="1533" width="8.75454545454545" style="297"/>
    <col min="1534" max="1534" width="1.88181818181818" style="297" customWidth="1"/>
    <col min="1535" max="1535" width="19.1272727272727" style="297" customWidth="1"/>
    <col min="1536" max="1536" width="26.5" style="297" customWidth="1"/>
    <col min="1537" max="1537" width="13.5" style="297" customWidth="1"/>
    <col min="1538" max="1538" width="11" style="297" customWidth="1"/>
    <col min="1539" max="1539" width="7.12727272727273" style="297" customWidth="1"/>
    <col min="1540" max="1540" width="26" style="297" customWidth="1"/>
    <col min="1541" max="1789" width="8.75454545454545" style="297"/>
    <col min="1790" max="1790" width="1.88181818181818" style="297" customWidth="1"/>
    <col min="1791" max="1791" width="19.1272727272727" style="297" customWidth="1"/>
    <col min="1792" max="1792" width="26.5" style="297" customWidth="1"/>
    <col min="1793" max="1793" width="13.5" style="297" customWidth="1"/>
    <col min="1794" max="1794" width="11" style="297" customWidth="1"/>
    <col min="1795" max="1795" width="7.12727272727273" style="297" customWidth="1"/>
    <col min="1796" max="1796" width="26" style="297" customWidth="1"/>
    <col min="1797" max="2045" width="8.75454545454545" style="297"/>
    <col min="2046" max="2046" width="1.88181818181818" style="297" customWidth="1"/>
    <col min="2047" max="2047" width="19.1272727272727" style="297" customWidth="1"/>
    <col min="2048" max="2048" width="26.5" style="297" customWidth="1"/>
    <col min="2049" max="2049" width="13.5" style="297" customWidth="1"/>
    <col min="2050" max="2050" width="11" style="297" customWidth="1"/>
    <col min="2051" max="2051" width="7.12727272727273" style="297" customWidth="1"/>
    <col min="2052" max="2052" width="26" style="297" customWidth="1"/>
    <col min="2053" max="2301" width="8.75454545454545" style="297"/>
    <col min="2302" max="2302" width="1.88181818181818" style="297" customWidth="1"/>
    <col min="2303" max="2303" width="19.1272727272727" style="297" customWidth="1"/>
    <col min="2304" max="2304" width="26.5" style="297" customWidth="1"/>
    <col min="2305" max="2305" width="13.5" style="297" customWidth="1"/>
    <col min="2306" max="2306" width="11" style="297" customWidth="1"/>
    <col min="2307" max="2307" width="7.12727272727273" style="297" customWidth="1"/>
    <col min="2308" max="2308" width="26" style="297" customWidth="1"/>
    <col min="2309" max="2557" width="8.75454545454545" style="297"/>
    <col min="2558" max="2558" width="1.88181818181818" style="297" customWidth="1"/>
    <col min="2559" max="2559" width="19.1272727272727" style="297" customWidth="1"/>
    <col min="2560" max="2560" width="26.5" style="297" customWidth="1"/>
    <col min="2561" max="2561" width="13.5" style="297" customWidth="1"/>
    <col min="2562" max="2562" width="11" style="297" customWidth="1"/>
    <col min="2563" max="2563" width="7.12727272727273" style="297" customWidth="1"/>
    <col min="2564" max="2564" width="26" style="297" customWidth="1"/>
    <col min="2565" max="2813" width="8.75454545454545" style="297"/>
    <col min="2814" max="2814" width="1.88181818181818" style="297" customWidth="1"/>
    <col min="2815" max="2815" width="19.1272727272727" style="297" customWidth="1"/>
    <col min="2816" max="2816" width="26.5" style="297" customWidth="1"/>
    <col min="2817" max="2817" width="13.5" style="297" customWidth="1"/>
    <col min="2818" max="2818" width="11" style="297" customWidth="1"/>
    <col min="2819" max="2819" width="7.12727272727273" style="297" customWidth="1"/>
    <col min="2820" max="2820" width="26" style="297" customWidth="1"/>
    <col min="2821" max="3069" width="8.75454545454545" style="297"/>
    <col min="3070" max="3070" width="1.88181818181818" style="297" customWidth="1"/>
    <col min="3071" max="3071" width="19.1272727272727" style="297" customWidth="1"/>
    <col min="3072" max="3072" width="26.5" style="297" customWidth="1"/>
    <col min="3073" max="3073" width="13.5" style="297" customWidth="1"/>
    <col min="3074" max="3074" width="11" style="297" customWidth="1"/>
    <col min="3075" max="3075" width="7.12727272727273" style="297" customWidth="1"/>
    <col min="3076" max="3076" width="26" style="297" customWidth="1"/>
    <col min="3077" max="3325" width="8.75454545454545" style="297"/>
    <col min="3326" max="3326" width="1.88181818181818" style="297" customWidth="1"/>
    <col min="3327" max="3327" width="19.1272727272727" style="297" customWidth="1"/>
    <col min="3328" max="3328" width="26.5" style="297" customWidth="1"/>
    <col min="3329" max="3329" width="13.5" style="297" customWidth="1"/>
    <col min="3330" max="3330" width="11" style="297" customWidth="1"/>
    <col min="3331" max="3331" width="7.12727272727273" style="297" customWidth="1"/>
    <col min="3332" max="3332" width="26" style="297" customWidth="1"/>
    <col min="3333" max="3581" width="8.75454545454545" style="297"/>
    <col min="3582" max="3582" width="1.88181818181818" style="297" customWidth="1"/>
    <col min="3583" max="3583" width="19.1272727272727" style="297" customWidth="1"/>
    <col min="3584" max="3584" width="26.5" style="297" customWidth="1"/>
    <col min="3585" max="3585" width="13.5" style="297" customWidth="1"/>
    <col min="3586" max="3586" width="11" style="297" customWidth="1"/>
    <col min="3587" max="3587" width="7.12727272727273" style="297" customWidth="1"/>
    <col min="3588" max="3588" width="26" style="297" customWidth="1"/>
    <col min="3589" max="3837" width="8.75454545454545" style="297"/>
    <col min="3838" max="3838" width="1.88181818181818" style="297" customWidth="1"/>
    <col min="3839" max="3839" width="19.1272727272727" style="297" customWidth="1"/>
    <col min="3840" max="3840" width="26.5" style="297" customWidth="1"/>
    <col min="3841" max="3841" width="13.5" style="297" customWidth="1"/>
    <col min="3842" max="3842" width="11" style="297" customWidth="1"/>
    <col min="3843" max="3843" width="7.12727272727273" style="297" customWidth="1"/>
    <col min="3844" max="3844" width="26" style="297" customWidth="1"/>
    <col min="3845" max="4093" width="8.75454545454545" style="297"/>
    <col min="4094" max="4094" width="1.88181818181818" style="297" customWidth="1"/>
    <col min="4095" max="4095" width="19.1272727272727" style="297" customWidth="1"/>
    <col min="4096" max="4096" width="26.5" style="297" customWidth="1"/>
    <col min="4097" max="4097" width="13.5" style="297" customWidth="1"/>
    <col min="4098" max="4098" width="11" style="297" customWidth="1"/>
    <col min="4099" max="4099" width="7.12727272727273" style="297" customWidth="1"/>
    <col min="4100" max="4100" width="26" style="297" customWidth="1"/>
    <col min="4101" max="4349" width="8.75454545454545" style="297"/>
    <col min="4350" max="4350" width="1.88181818181818" style="297" customWidth="1"/>
    <col min="4351" max="4351" width="19.1272727272727" style="297" customWidth="1"/>
    <col min="4352" max="4352" width="26.5" style="297" customWidth="1"/>
    <col min="4353" max="4353" width="13.5" style="297" customWidth="1"/>
    <col min="4354" max="4354" width="11" style="297" customWidth="1"/>
    <col min="4355" max="4355" width="7.12727272727273" style="297" customWidth="1"/>
    <col min="4356" max="4356" width="26" style="297" customWidth="1"/>
    <col min="4357" max="4605" width="8.75454545454545" style="297"/>
    <col min="4606" max="4606" width="1.88181818181818" style="297" customWidth="1"/>
    <col min="4607" max="4607" width="19.1272727272727" style="297" customWidth="1"/>
    <col min="4608" max="4608" width="26.5" style="297" customWidth="1"/>
    <col min="4609" max="4609" width="13.5" style="297" customWidth="1"/>
    <col min="4610" max="4610" width="11" style="297" customWidth="1"/>
    <col min="4611" max="4611" width="7.12727272727273" style="297" customWidth="1"/>
    <col min="4612" max="4612" width="26" style="297" customWidth="1"/>
    <col min="4613" max="4861" width="8.75454545454545" style="297"/>
    <col min="4862" max="4862" width="1.88181818181818" style="297" customWidth="1"/>
    <col min="4863" max="4863" width="19.1272727272727" style="297" customWidth="1"/>
    <col min="4864" max="4864" width="26.5" style="297" customWidth="1"/>
    <col min="4865" max="4865" width="13.5" style="297" customWidth="1"/>
    <col min="4866" max="4866" width="11" style="297" customWidth="1"/>
    <col min="4867" max="4867" width="7.12727272727273" style="297" customWidth="1"/>
    <col min="4868" max="4868" width="26" style="297" customWidth="1"/>
    <col min="4869" max="5117" width="8.75454545454545" style="297"/>
    <col min="5118" max="5118" width="1.88181818181818" style="297" customWidth="1"/>
    <col min="5119" max="5119" width="19.1272727272727" style="297" customWidth="1"/>
    <col min="5120" max="5120" width="26.5" style="297" customWidth="1"/>
    <col min="5121" max="5121" width="13.5" style="297" customWidth="1"/>
    <col min="5122" max="5122" width="11" style="297" customWidth="1"/>
    <col min="5123" max="5123" width="7.12727272727273" style="297" customWidth="1"/>
    <col min="5124" max="5124" width="26" style="297" customWidth="1"/>
    <col min="5125" max="5373" width="8.75454545454545" style="297"/>
    <col min="5374" max="5374" width="1.88181818181818" style="297" customWidth="1"/>
    <col min="5375" max="5375" width="19.1272727272727" style="297" customWidth="1"/>
    <col min="5376" max="5376" width="26.5" style="297" customWidth="1"/>
    <col min="5377" max="5377" width="13.5" style="297" customWidth="1"/>
    <col min="5378" max="5378" width="11" style="297" customWidth="1"/>
    <col min="5379" max="5379" width="7.12727272727273" style="297" customWidth="1"/>
    <col min="5380" max="5380" width="26" style="297" customWidth="1"/>
    <col min="5381" max="5629" width="8.75454545454545" style="297"/>
    <col min="5630" max="5630" width="1.88181818181818" style="297" customWidth="1"/>
    <col min="5631" max="5631" width="19.1272727272727" style="297" customWidth="1"/>
    <col min="5632" max="5632" width="26.5" style="297" customWidth="1"/>
    <col min="5633" max="5633" width="13.5" style="297" customWidth="1"/>
    <col min="5634" max="5634" width="11" style="297" customWidth="1"/>
    <col min="5635" max="5635" width="7.12727272727273" style="297" customWidth="1"/>
    <col min="5636" max="5636" width="26" style="297" customWidth="1"/>
    <col min="5637" max="5885" width="8.75454545454545" style="297"/>
    <col min="5886" max="5886" width="1.88181818181818" style="297" customWidth="1"/>
    <col min="5887" max="5887" width="19.1272727272727" style="297" customWidth="1"/>
    <col min="5888" max="5888" width="26.5" style="297" customWidth="1"/>
    <col min="5889" max="5889" width="13.5" style="297" customWidth="1"/>
    <col min="5890" max="5890" width="11" style="297" customWidth="1"/>
    <col min="5891" max="5891" width="7.12727272727273" style="297" customWidth="1"/>
    <col min="5892" max="5892" width="26" style="297" customWidth="1"/>
    <col min="5893" max="6141" width="8.75454545454545" style="297"/>
    <col min="6142" max="6142" width="1.88181818181818" style="297" customWidth="1"/>
    <col min="6143" max="6143" width="19.1272727272727" style="297" customWidth="1"/>
    <col min="6144" max="6144" width="26.5" style="297" customWidth="1"/>
    <col min="6145" max="6145" width="13.5" style="297" customWidth="1"/>
    <col min="6146" max="6146" width="11" style="297" customWidth="1"/>
    <col min="6147" max="6147" width="7.12727272727273" style="297" customWidth="1"/>
    <col min="6148" max="6148" width="26" style="297" customWidth="1"/>
    <col min="6149" max="6397" width="8.75454545454545" style="297"/>
    <col min="6398" max="6398" width="1.88181818181818" style="297" customWidth="1"/>
    <col min="6399" max="6399" width="19.1272727272727" style="297" customWidth="1"/>
    <col min="6400" max="6400" width="26.5" style="297" customWidth="1"/>
    <col min="6401" max="6401" width="13.5" style="297" customWidth="1"/>
    <col min="6402" max="6402" width="11" style="297" customWidth="1"/>
    <col min="6403" max="6403" width="7.12727272727273" style="297" customWidth="1"/>
    <col min="6404" max="6404" width="26" style="297" customWidth="1"/>
    <col min="6405" max="6653" width="8.75454545454545" style="297"/>
    <col min="6654" max="6654" width="1.88181818181818" style="297" customWidth="1"/>
    <col min="6655" max="6655" width="19.1272727272727" style="297" customWidth="1"/>
    <col min="6656" max="6656" width="26.5" style="297" customWidth="1"/>
    <col min="6657" max="6657" width="13.5" style="297" customWidth="1"/>
    <col min="6658" max="6658" width="11" style="297" customWidth="1"/>
    <col min="6659" max="6659" width="7.12727272727273" style="297" customWidth="1"/>
    <col min="6660" max="6660" width="26" style="297" customWidth="1"/>
    <col min="6661" max="6909" width="8.75454545454545" style="297"/>
    <col min="6910" max="6910" width="1.88181818181818" style="297" customWidth="1"/>
    <col min="6911" max="6911" width="19.1272727272727" style="297" customWidth="1"/>
    <col min="6912" max="6912" width="26.5" style="297" customWidth="1"/>
    <col min="6913" max="6913" width="13.5" style="297" customWidth="1"/>
    <col min="6914" max="6914" width="11" style="297" customWidth="1"/>
    <col min="6915" max="6915" width="7.12727272727273" style="297" customWidth="1"/>
    <col min="6916" max="6916" width="26" style="297" customWidth="1"/>
    <col min="6917" max="7165" width="8.75454545454545" style="297"/>
    <col min="7166" max="7166" width="1.88181818181818" style="297" customWidth="1"/>
    <col min="7167" max="7167" width="19.1272727272727" style="297" customWidth="1"/>
    <col min="7168" max="7168" width="26.5" style="297" customWidth="1"/>
    <col min="7169" max="7169" width="13.5" style="297" customWidth="1"/>
    <col min="7170" max="7170" width="11" style="297" customWidth="1"/>
    <col min="7171" max="7171" width="7.12727272727273" style="297" customWidth="1"/>
    <col min="7172" max="7172" width="26" style="297" customWidth="1"/>
    <col min="7173" max="7421" width="8.75454545454545" style="297"/>
    <col min="7422" max="7422" width="1.88181818181818" style="297" customWidth="1"/>
    <col min="7423" max="7423" width="19.1272727272727" style="297" customWidth="1"/>
    <col min="7424" max="7424" width="26.5" style="297" customWidth="1"/>
    <col min="7425" max="7425" width="13.5" style="297" customWidth="1"/>
    <col min="7426" max="7426" width="11" style="297" customWidth="1"/>
    <col min="7427" max="7427" width="7.12727272727273" style="297" customWidth="1"/>
    <col min="7428" max="7428" width="26" style="297" customWidth="1"/>
    <col min="7429" max="7677" width="8.75454545454545" style="297"/>
    <col min="7678" max="7678" width="1.88181818181818" style="297" customWidth="1"/>
    <col min="7679" max="7679" width="19.1272727272727" style="297" customWidth="1"/>
    <col min="7680" max="7680" width="26.5" style="297" customWidth="1"/>
    <col min="7681" max="7681" width="13.5" style="297" customWidth="1"/>
    <col min="7682" max="7682" width="11" style="297" customWidth="1"/>
    <col min="7683" max="7683" width="7.12727272727273" style="297" customWidth="1"/>
    <col min="7684" max="7684" width="26" style="297" customWidth="1"/>
    <col min="7685" max="7933" width="8.75454545454545" style="297"/>
    <col min="7934" max="7934" width="1.88181818181818" style="297" customWidth="1"/>
    <col min="7935" max="7935" width="19.1272727272727" style="297" customWidth="1"/>
    <col min="7936" max="7936" width="26.5" style="297" customWidth="1"/>
    <col min="7937" max="7937" width="13.5" style="297" customWidth="1"/>
    <col min="7938" max="7938" width="11" style="297" customWidth="1"/>
    <col min="7939" max="7939" width="7.12727272727273" style="297" customWidth="1"/>
    <col min="7940" max="7940" width="26" style="297" customWidth="1"/>
    <col min="7941" max="8189" width="8.75454545454545" style="297"/>
    <col min="8190" max="8190" width="1.88181818181818" style="297" customWidth="1"/>
    <col min="8191" max="8191" width="19.1272727272727" style="297" customWidth="1"/>
    <col min="8192" max="8192" width="26.5" style="297" customWidth="1"/>
    <col min="8193" max="8193" width="13.5" style="297" customWidth="1"/>
    <col min="8194" max="8194" width="11" style="297" customWidth="1"/>
    <col min="8195" max="8195" width="7.12727272727273" style="297" customWidth="1"/>
    <col min="8196" max="8196" width="26" style="297" customWidth="1"/>
    <col min="8197" max="8445" width="8.75454545454545" style="297"/>
    <col min="8446" max="8446" width="1.88181818181818" style="297" customWidth="1"/>
    <col min="8447" max="8447" width="19.1272727272727" style="297" customWidth="1"/>
    <col min="8448" max="8448" width="26.5" style="297" customWidth="1"/>
    <col min="8449" max="8449" width="13.5" style="297" customWidth="1"/>
    <col min="8450" max="8450" width="11" style="297" customWidth="1"/>
    <col min="8451" max="8451" width="7.12727272727273" style="297" customWidth="1"/>
    <col min="8452" max="8452" width="26" style="297" customWidth="1"/>
    <col min="8453" max="8701" width="8.75454545454545" style="297"/>
    <col min="8702" max="8702" width="1.88181818181818" style="297" customWidth="1"/>
    <col min="8703" max="8703" width="19.1272727272727" style="297" customWidth="1"/>
    <col min="8704" max="8704" width="26.5" style="297" customWidth="1"/>
    <col min="8705" max="8705" width="13.5" style="297" customWidth="1"/>
    <col min="8706" max="8706" width="11" style="297" customWidth="1"/>
    <col min="8707" max="8707" width="7.12727272727273" style="297" customWidth="1"/>
    <col min="8708" max="8708" width="26" style="297" customWidth="1"/>
    <col min="8709" max="8957" width="8.75454545454545" style="297"/>
    <col min="8958" max="8958" width="1.88181818181818" style="297" customWidth="1"/>
    <col min="8959" max="8959" width="19.1272727272727" style="297" customWidth="1"/>
    <col min="8960" max="8960" width="26.5" style="297" customWidth="1"/>
    <col min="8961" max="8961" width="13.5" style="297" customWidth="1"/>
    <col min="8962" max="8962" width="11" style="297" customWidth="1"/>
    <col min="8963" max="8963" width="7.12727272727273" style="297" customWidth="1"/>
    <col min="8964" max="8964" width="26" style="297" customWidth="1"/>
    <col min="8965" max="9213" width="8.75454545454545" style="297"/>
    <col min="9214" max="9214" width="1.88181818181818" style="297" customWidth="1"/>
    <col min="9215" max="9215" width="19.1272727272727" style="297" customWidth="1"/>
    <col min="9216" max="9216" width="26.5" style="297" customWidth="1"/>
    <col min="9217" max="9217" width="13.5" style="297" customWidth="1"/>
    <col min="9218" max="9218" width="11" style="297" customWidth="1"/>
    <col min="9219" max="9219" width="7.12727272727273" style="297" customWidth="1"/>
    <col min="9220" max="9220" width="26" style="297" customWidth="1"/>
    <col min="9221" max="9469" width="8.75454545454545" style="297"/>
    <col min="9470" max="9470" width="1.88181818181818" style="297" customWidth="1"/>
    <col min="9471" max="9471" width="19.1272727272727" style="297" customWidth="1"/>
    <col min="9472" max="9472" width="26.5" style="297" customWidth="1"/>
    <col min="9473" max="9473" width="13.5" style="297" customWidth="1"/>
    <col min="9474" max="9474" width="11" style="297" customWidth="1"/>
    <col min="9475" max="9475" width="7.12727272727273" style="297" customWidth="1"/>
    <col min="9476" max="9476" width="26" style="297" customWidth="1"/>
    <col min="9477" max="9725" width="8.75454545454545" style="297"/>
    <col min="9726" max="9726" width="1.88181818181818" style="297" customWidth="1"/>
    <col min="9727" max="9727" width="19.1272727272727" style="297" customWidth="1"/>
    <col min="9728" max="9728" width="26.5" style="297" customWidth="1"/>
    <col min="9729" max="9729" width="13.5" style="297" customWidth="1"/>
    <col min="9730" max="9730" width="11" style="297" customWidth="1"/>
    <col min="9731" max="9731" width="7.12727272727273" style="297" customWidth="1"/>
    <col min="9732" max="9732" width="26" style="297" customWidth="1"/>
    <col min="9733" max="9981" width="8.75454545454545" style="297"/>
    <col min="9982" max="9982" width="1.88181818181818" style="297" customWidth="1"/>
    <col min="9983" max="9983" width="19.1272727272727" style="297" customWidth="1"/>
    <col min="9984" max="9984" width="26.5" style="297" customWidth="1"/>
    <col min="9985" max="9985" width="13.5" style="297" customWidth="1"/>
    <col min="9986" max="9986" width="11" style="297" customWidth="1"/>
    <col min="9987" max="9987" width="7.12727272727273" style="297" customWidth="1"/>
    <col min="9988" max="9988" width="26" style="297" customWidth="1"/>
    <col min="9989" max="10237" width="8.75454545454545" style="297"/>
    <col min="10238" max="10238" width="1.88181818181818" style="297" customWidth="1"/>
    <col min="10239" max="10239" width="19.1272727272727" style="297" customWidth="1"/>
    <col min="10240" max="10240" width="26.5" style="297" customWidth="1"/>
    <col min="10241" max="10241" width="13.5" style="297" customWidth="1"/>
    <col min="10242" max="10242" width="11" style="297" customWidth="1"/>
    <col min="10243" max="10243" width="7.12727272727273" style="297" customWidth="1"/>
    <col min="10244" max="10244" width="26" style="297" customWidth="1"/>
    <col min="10245" max="10493" width="8.75454545454545" style="297"/>
    <col min="10494" max="10494" width="1.88181818181818" style="297" customWidth="1"/>
    <col min="10495" max="10495" width="19.1272727272727" style="297" customWidth="1"/>
    <col min="10496" max="10496" width="26.5" style="297" customWidth="1"/>
    <col min="10497" max="10497" width="13.5" style="297" customWidth="1"/>
    <col min="10498" max="10498" width="11" style="297" customWidth="1"/>
    <col min="10499" max="10499" width="7.12727272727273" style="297" customWidth="1"/>
    <col min="10500" max="10500" width="26" style="297" customWidth="1"/>
    <col min="10501" max="10749" width="8.75454545454545" style="297"/>
    <col min="10750" max="10750" width="1.88181818181818" style="297" customWidth="1"/>
    <col min="10751" max="10751" width="19.1272727272727" style="297" customWidth="1"/>
    <col min="10752" max="10752" width="26.5" style="297" customWidth="1"/>
    <col min="10753" max="10753" width="13.5" style="297" customWidth="1"/>
    <col min="10754" max="10754" width="11" style="297" customWidth="1"/>
    <col min="10755" max="10755" width="7.12727272727273" style="297" customWidth="1"/>
    <col min="10756" max="10756" width="26" style="297" customWidth="1"/>
    <col min="10757" max="11005" width="8.75454545454545" style="297"/>
    <col min="11006" max="11006" width="1.88181818181818" style="297" customWidth="1"/>
    <col min="11007" max="11007" width="19.1272727272727" style="297" customWidth="1"/>
    <col min="11008" max="11008" width="26.5" style="297" customWidth="1"/>
    <col min="11009" max="11009" width="13.5" style="297" customWidth="1"/>
    <col min="11010" max="11010" width="11" style="297" customWidth="1"/>
    <col min="11011" max="11011" width="7.12727272727273" style="297" customWidth="1"/>
    <col min="11012" max="11012" width="26" style="297" customWidth="1"/>
    <col min="11013" max="11261" width="8.75454545454545" style="297"/>
    <col min="11262" max="11262" width="1.88181818181818" style="297" customWidth="1"/>
    <col min="11263" max="11263" width="19.1272727272727" style="297" customWidth="1"/>
    <col min="11264" max="11264" width="26.5" style="297" customWidth="1"/>
    <col min="11265" max="11265" width="13.5" style="297" customWidth="1"/>
    <col min="11266" max="11266" width="11" style="297" customWidth="1"/>
    <col min="11267" max="11267" width="7.12727272727273" style="297" customWidth="1"/>
    <col min="11268" max="11268" width="26" style="297" customWidth="1"/>
    <col min="11269" max="11517" width="8.75454545454545" style="297"/>
    <col min="11518" max="11518" width="1.88181818181818" style="297" customWidth="1"/>
    <col min="11519" max="11519" width="19.1272727272727" style="297" customWidth="1"/>
    <col min="11520" max="11520" width="26.5" style="297" customWidth="1"/>
    <col min="11521" max="11521" width="13.5" style="297" customWidth="1"/>
    <col min="11522" max="11522" width="11" style="297" customWidth="1"/>
    <col min="11523" max="11523" width="7.12727272727273" style="297" customWidth="1"/>
    <col min="11524" max="11524" width="26" style="297" customWidth="1"/>
    <col min="11525" max="11773" width="8.75454545454545" style="297"/>
    <col min="11774" max="11774" width="1.88181818181818" style="297" customWidth="1"/>
    <col min="11775" max="11775" width="19.1272727272727" style="297" customWidth="1"/>
    <col min="11776" max="11776" width="26.5" style="297" customWidth="1"/>
    <col min="11777" max="11777" width="13.5" style="297" customWidth="1"/>
    <col min="11778" max="11778" width="11" style="297" customWidth="1"/>
    <col min="11779" max="11779" width="7.12727272727273" style="297" customWidth="1"/>
    <col min="11780" max="11780" width="26" style="297" customWidth="1"/>
    <col min="11781" max="12029" width="8.75454545454545" style="297"/>
    <col min="12030" max="12030" width="1.88181818181818" style="297" customWidth="1"/>
    <col min="12031" max="12031" width="19.1272727272727" style="297" customWidth="1"/>
    <col min="12032" max="12032" width="26.5" style="297" customWidth="1"/>
    <col min="12033" max="12033" width="13.5" style="297" customWidth="1"/>
    <col min="12034" max="12034" width="11" style="297" customWidth="1"/>
    <col min="12035" max="12035" width="7.12727272727273" style="297" customWidth="1"/>
    <col min="12036" max="12036" width="26" style="297" customWidth="1"/>
    <col min="12037" max="12285" width="8.75454545454545" style="297"/>
    <col min="12286" max="12286" width="1.88181818181818" style="297" customWidth="1"/>
    <col min="12287" max="12287" width="19.1272727272727" style="297" customWidth="1"/>
    <col min="12288" max="12288" width="26.5" style="297" customWidth="1"/>
    <col min="12289" max="12289" width="13.5" style="297" customWidth="1"/>
    <col min="12290" max="12290" width="11" style="297" customWidth="1"/>
    <col min="12291" max="12291" width="7.12727272727273" style="297" customWidth="1"/>
    <col min="12292" max="12292" width="26" style="297" customWidth="1"/>
    <col min="12293" max="12541" width="8.75454545454545" style="297"/>
    <col min="12542" max="12542" width="1.88181818181818" style="297" customWidth="1"/>
    <col min="12543" max="12543" width="19.1272727272727" style="297" customWidth="1"/>
    <col min="12544" max="12544" width="26.5" style="297" customWidth="1"/>
    <col min="12545" max="12545" width="13.5" style="297" customWidth="1"/>
    <col min="12546" max="12546" width="11" style="297" customWidth="1"/>
    <col min="12547" max="12547" width="7.12727272727273" style="297" customWidth="1"/>
    <col min="12548" max="12548" width="26" style="297" customWidth="1"/>
    <col min="12549" max="12797" width="8.75454545454545" style="297"/>
    <col min="12798" max="12798" width="1.88181818181818" style="297" customWidth="1"/>
    <col min="12799" max="12799" width="19.1272727272727" style="297" customWidth="1"/>
    <col min="12800" max="12800" width="26.5" style="297" customWidth="1"/>
    <col min="12801" max="12801" width="13.5" style="297" customWidth="1"/>
    <col min="12802" max="12802" width="11" style="297" customWidth="1"/>
    <col min="12803" max="12803" width="7.12727272727273" style="297" customWidth="1"/>
    <col min="12804" max="12804" width="26" style="297" customWidth="1"/>
    <col min="12805" max="13053" width="8.75454545454545" style="297"/>
    <col min="13054" max="13054" width="1.88181818181818" style="297" customWidth="1"/>
    <col min="13055" max="13055" width="19.1272727272727" style="297" customWidth="1"/>
    <col min="13056" max="13056" width="26.5" style="297" customWidth="1"/>
    <col min="13057" max="13057" width="13.5" style="297" customWidth="1"/>
    <col min="13058" max="13058" width="11" style="297" customWidth="1"/>
    <col min="13059" max="13059" width="7.12727272727273" style="297" customWidth="1"/>
    <col min="13060" max="13060" width="26" style="297" customWidth="1"/>
    <col min="13061" max="13309" width="8.75454545454545" style="297"/>
    <col min="13310" max="13310" width="1.88181818181818" style="297" customWidth="1"/>
    <col min="13311" max="13311" width="19.1272727272727" style="297" customWidth="1"/>
    <col min="13312" max="13312" width="26.5" style="297" customWidth="1"/>
    <col min="13313" max="13313" width="13.5" style="297" customWidth="1"/>
    <col min="13314" max="13314" width="11" style="297" customWidth="1"/>
    <col min="13315" max="13315" width="7.12727272727273" style="297" customWidth="1"/>
    <col min="13316" max="13316" width="26" style="297" customWidth="1"/>
    <col min="13317" max="13565" width="8.75454545454545" style="297"/>
    <col min="13566" max="13566" width="1.88181818181818" style="297" customWidth="1"/>
    <col min="13567" max="13567" width="19.1272727272727" style="297" customWidth="1"/>
    <col min="13568" max="13568" width="26.5" style="297" customWidth="1"/>
    <col min="13569" max="13569" width="13.5" style="297" customWidth="1"/>
    <col min="13570" max="13570" width="11" style="297" customWidth="1"/>
    <col min="13571" max="13571" width="7.12727272727273" style="297" customWidth="1"/>
    <col min="13572" max="13572" width="26" style="297" customWidth="1"/>
    <col min="13573" max="13821" width="8.75454545454545" style="297"/>
    <col min="13822" max="13822" width="1.88181818181818" style="297" customWidth="1"/>
    <col min="13823" max="13823" width="19.1272727272727" style="297" customWidth="1"/>
    <col min="13824" max="13824" width="26.5" style="297" customWidth="1"/>
    <col min="13825" max="13825" width="13.5" style="297" customWidth="1"/>
    <col min="13826" max="13826" width="11" style="297" customWidth="1"/>
    <col min="13827" max="13827" width="7.12727272727273" style="297" customWidth="1"/>
    <col min="13828" max="13828" width="26" style="297" customWidth="1"/>
    <col min="13829" max="14077" width="8.75454545454545" style="297"/>
    <col min="14078" max="14078" width="1.88181818181818" style="297" customWidth="1"/>
    <col min="14079" max="14079" width="19.1272727272727" style="297" customWidth="1"/>
    <col min="14080" max="14080" width="26.5" style="297" customWidth="1"/>
    <col min="14081" max="14081" width="13.5" style="297" customWidth="1"/>
    <col min="14082" max="14082" width="11" style="297" customWidth="1"/>
    <col min="14083" max="14083" width="7.12727272727273" style="297" customWidth="1"/>
    <col min="14084" max="14084" width="26" style="297" customWidth="1"/>
    <col min="14085" max="14333" width="8.75454545454545" style="297"/>
    <col min="14334" max="14334" width="1.88181818181818" style="297" customWidth="1"/>
    <col min="14335" max="14335" width="19.1272727272727" style="297" customWidth="1"/>
    <col min="14336" max="14336" width="26.5" style="297" customWidth="1"/>
    <col min="14337" max="14337" width="13.5" style="297" customWidth="1"/>
    <col min="14338" max="14338" width="11" style="297" customWidth="1"/>
    <col min="14339" max="14339" width="7.12727272727273" style="297" customWidth="1"/>
    <col min="14340" max="14340" width="26" style="297" customWidth="1"/>
    <col min="14341" max="14589" width="8.75454545454545" style="297"/>
    <col min="14590" max="14590" width="1.88181818181818" style="297" customWidth="1"/>
    <col min="14591" max="14591" width="19.1272727272727" style="297" customWidth="1"/>
    <col min="14592" max="14592" width="26.5" style="297" customWidth="1"/>
    <col min="14593" max="14593" width="13.5" style="297" customWidth="1"/>
    <col min="14594" max="14594" width="11" style="297" customWidth="1"/>
    <col min="14595" max="14595" width="7.12727272727273" style="297" customWidth="1"/>
    <col min="14596" max="14596" width="26" style="297" customWidth="1"/>
    <col min="14597" max="14845" width="8.75454545454545" style="297"/>
    <col min="14846" max="14846" width="1.88181818181818" style="297" customWidth="1"/>
    <col min="14847" max="14847" width="19.1272727272727" style="297" customWidth="1"/>
    <col min="14848" max="14848" width="26.5" style="297" customWidth="1"/>
    <col min="14849" max="14849" width="13.5" style="297" customWidth="1"/>
    <col min="14850" max="14850" width="11" style="297" customWidth="1"/>
    <col min="14851" max="14851" width="7.12727272727273" style="297" customWidth="1"/>
    <col min="14852" max="14852" width="26" style="297" customWidth="1"/>
    <col min="14853" max="15101" width="8.75454545454545" style="297"/>
    <col min="15102" max="15102" width="1.88181818181818" style="297" customWidth="1"/>
    <col min="15103" max="15103" width="19.1272727272727" style="297" customWidth="1"/>
    <col min="15104" max="15104" width="26.5" style="297" customWidth="1"/>
    <col min="15105" max="15105" width="13.5" style="297" customWidth="1"/>
    <col min="15106" max="15106" width="11" style="297" customWidth="1"/>
    <col min="15107" max="15107" width="7.12727272727273" style="297" customWidth="1"/>
    <col min="15108" max="15108" width="26" style="297" customWidth="1"/>
    <col min="15109" max="15357" width="8.75454545454545" style="297"/>
    <col min="15358" max="15358" width="1.88181818181818" style="297" customWidth="1"/>
    <col min="15359" max="15359" width="19.1272727272727" style="297" customWidth="1"/>
    <col min="15360" max="15360" width="26.5" style="297" customWidth="1"/>
    <col min="15361" max="15361" width="13.5" style="297" customWidth="1"/>
    <col min="15362" max="15362" width="11" style="297" customWidth="1"/>
    <col min="15363" max="15363" width="7.12727272727273" style="297" customWidth="1"/>
    <col min="15364" max="15364" width="26" style="297" customWidth="1"/>
    <col min="15365" max="15613" width="8.75454545454545" style="297"/>
    <col min="15614" max="15614" width="1.88181818181818" style="297" customWidth="1"/>
    <col min="15615" max="15615" width="19.1272727272727" style="297" customWidth="1"/>
    <col min="15616" max="15616" width="26.5" style="297" customWidth="1"/>
    <col min="15617" max="15617" width="13.5" style="297" customWidth="1"/>
    <col min="15618" max="15618" width="11" style="297" customWidth="1"/>
    <col min="15619" max="15619" width="7.12727272727273" style="297" customWidth="1"/>
    <col min="15620" max="15620" width="26" style="297" customWidth="1"/>
    <col min="15621" max="15869" width="8.75454545454545" style="297"/>
    <col min="15870" max="15870" width="1.88181818181818" style="297" customWidth="1"/>
    <col min="15871" max="15871" width="19.1272727272727" style="297" customWidth="1"/>
    <col min="15872" max="15872" width="26.5" style="297" customWidth="1"/>
    <col min="15873" max="15873" width="13.5" style="297" customWidth="1"/>
    <col min="15874" max="15874" width="11" style="297" customWidth="1"/>
    <col min="15875" max="15875" width="7.12727272727273" style="297" customWidth="1"/>
    <col min="15876" max="15876" width="26" style="297" customWidth="1"/>
    <col min="15877" max="16125" width="8.75454545454545" style="297"/>
    <col min="16126" max="16126" width="1.88181818181818" style="297" customWidth="1"/>
    <col min="16127" max="16127" width="19.1272727272727" style="297" customWidth="1"/>
    <col min="16128" max="16128" width="26.5" style="297" customWidth="1"/>
    <col min="16129" max="16129" width="13.5" style="297" customWidth="1"/>
    <col min="16130" max="16130" width="11" style="297" customWidth="1"/>
    <col min="16131" max="16131" width="7.12727272727273" style="297" customWidth="1"/>
    <col min="16132" max="16132" width="26" style="297" customWidth="1"/>
    <col min="16133" max="16381" width="8.75454545454545" style="297"/>
    <col min="16382" max="16384" width="8.75454545454545" style="297" customWidth="1"/>
  </cols>
  <sheetData>
    <row r="1" ht="42" customHeight="1" spans="1:5">
      <c r="A1" s="298" t="s">
        <v>0</v>
      </c>
      <c r="B1" s="298"/>
      <c r="C1" s="298"/>
      <c r="D1" s="298"/>
      <c r="E1" s="298"/>
    </row>
    <row r="2" s="296" customFormat="1" ht="35.1" customHeight="1" spans="1:5">
      <c r="A2" s="299"/>
      <c r="B2" s="300" t="s">
        <v>1</v>
      </c>
      <c r="C2" s="301" t="s">
        <v>2</v>
      </c>
      <c r="D2" s="301" t="s">
        <v>3</v>
      </c>
      <c r="E2" s="301" t="s">
        <v>4</v>
      </c>
    </row>
    <row r="3" ht="35.1" customHeight="1" spans="1:5">
      <c r="A3" s="302">
        <v>1</v>
      </c>
      <c r="B3" s="303" t="s">
        <v>5</v>
      </c>
      <c r="C3" s="304">
        <v>228566.74</v>
      </c>
      <c r="D3" s="304">
        <f>项目整体沟通运营!N22</f>
        <v>218654.0228</v>
      </c>
      <c r="E3" s="304"/>
    </row>
    <row r="4" ht="35.1" customHeight="1" spans="1:5">
      <c r="A4" s="302">
        <v>2</v>
      </c>
      <c r="B4" s="303" t="s">
        <v>6</v>
      </c>
      <c r="C4" s="304">
        <v>910116</v>
      </c>
      <c r="D4" s="304">
        <f>筛查车租赁!N13</f>
        <v>456518.68</v>
      </c>
      <c r="E4" s="304">
        <f>筛查车租赁!T13</f>
        <v>224720</v>
      </c>
    </row>
    <row r="5" ht="35.1" customHeight="1" spans="1:6">
      <c r="A5" s="302">
        <v>3</v>
      </c>
      <c r="B5" s="303" t="s">
        <v>7</v>
      </c>
      <c r="C5" s="304">
        <v>1532097.5</v>
      </c>
      <c r="D5" s="304">
        <f>浙江17场筛查!N108</f>
        <v>1341193.6101632</v>
      </c>
      <c r="E5" s="304"/>
      <c r="F5" s="305"/>
    </row>
    <row r="6" ht="35.1" customHeight="1" spans="1:6">
      <c r="A6" s="302">
        <v>4</v>
      </c>
      <c r="B6" s="303" t="s">
        <v>8</v>
      </c>
      <c r="C6" s="304">
        <v>1390359.6</v>
      </c>
      <c r="D6" s="304">
        <f>江苏16场筛查!N87</f>
        <v>1159127.7338</v>
      </c>
      <c r="E6" s="304"/>
      <c r="F6" s="305"/>
    </row>
    <row r="7" ht="35.1" customHeight="1" spans="1:6">
      <c r="A7" s="302">
        <v>5</v>
      </c>
      <c r="B7" s="303" t="s">
        <v>9</v>
      </c>
      <c r="C7" s="304"/>
      <c r="D7" s="304"/>
      <c r="E7" s="304">
        <f>河南22场筛查!N115</f>
        <v>661942.44</v>
      </c>
      <c r="F7" s="305"/>
    </row>
    <row r="8" ht="35.1" customHeight="1" spans="1:5">
      <c r="A8" s="306"/>
      <c r="B8" s="307" t="s">
        <v>10</v>
      </c>
      <c r="C8" s="308">
        <f>SUM(C3:C6)</f>
        <v>4061139.84</v>
      </c>
      <c r="D8" s="308">
        <f>SUM(D3:D6)</f>
        <v>3175494.0467632</v>
      </c>
      <c r="E8" s="308">
        <f>SUM(E3:E7)</f>
        <v>886662.44</v>
      </c>
    </row>
    <row r="9" ht="35.1" customHeight="1" spans="1:5">
      <c r="A9" s="309"/>
      <c r="B9" s="310" t="s">
        <v>11</v>
      </c>
      <c r="C9" s="311"/>
      <c r="D9" s="312">
        <f>D8+E8</f>
        <v>4062156.4867632</v>
      </c>
      <c r="E9" s="312"/>
    </row>
    <row r="10" ht="35.1" customHeight="1" spans="1:5">
      <c r="A10" s="309"/>
      <c r="B10" s="310" t="s">
        <v>12</v>
      </c>
      <c r="C10" s="311"/>
      <c r="D10" s="313"/>
      <c r="E10" s="314">
        <f>C8-13636.36</f>
        <v>4047503.48</v>
      </c>
    </row>
  </sheetData>
  <mergeCells count="2">
    <mergeCell ref="A1:E1"/>
    <mergeCell ref="D9:E9"/>
  </mergeCells>
  <dataValidations count="1">
    <dataValidation type="list" allowBlank="1" showInputMessage="1" showErrorMessage="1" sqref="C65508 IV65508 SR65508 ACN65508 AMJ65508 AWF65508 BGB65508 BPX65508 BZT65508 CJP65508 CTL65508 DDH65508 DND65508 DWZ65508 EGV65508 EQR65508 FAN65508 FKJ65508 FUF65508 GEB65508 GNX65508 GXT65508 HHP65508 HRL65508 IBH65508 ILD65508 IUZ65508 JEV65508 JOR65508 JYN65508 KIJ65508 KSF65508 LCB65508 LLX65508 LVT65508 MFP65508 MPL65508 MZH65508 NJD65508 NSZ65508 OCV65508 OMR65508 OWN65508 PGJ65508 PQF65508 QAB65508 QJX65508 QTT65508 RDP65508 RNL65508 RXH65508 SHD65508 SQZ65508 TAV65508 TKR65508 TUN65508 UEJ65508 UOF65508 UYB65508 VHX65508 VRT65508 WBP65508 WLL65508 WVH65508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4 IV131044 SR131044 ACN131044 AMJ131044 AWF131044 BGB131044 BPX131044 BZT131044 CJP131044 CTL131044 DDH131044 DND131044 DWZ131044 EGV131044 EQR131044 FAN131044 FKJ131044 FUF131044 GEB131044 GNX131044 GXT131044 HHP131044 HRL131044 IBH131044 ILD131044 IUZ131044 JEV131044 JOR131044 JYN131044 KIJ131044 KSF131044 LCB131044 LLX131044 LVT131044 MFP131044 MPL131044 MZH131044 NJD131044 NSZ131044 OCV131044 OMR131044 OWN131044 PGJ131044 PQF131044 QAB131044 QJX131044 QTT131044 RDP131044 RNL131044 RXH131044 SHD131044 SQZ131044 TAV131044 TKR131044 TUN131044 UEJ131044 UOF131044 UYB131044 VHX131044 VRT131044 WBP131044 WLL131044 WVH131044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0 IV196580 SR196580 ACN196580 AMJ196580 AWF196580 BGB196580 BPX196580 BZT196580 CJP196580 CTL196580 DDH196580 DND196580 DWZ196580 EGV196580 EQR196580 FAN196580 FKJ196580 FUF196580 GEB196580 GNX196580 GXT196580 HHP196580 HRL196580 IBH196580 ILD196580 IUZ196580 JEV196580 JOR196580 JYN196580 KIJ196580 KSF196580 LCB196580 LLX196580 LVT196580 MFP196580 MPL196580 MZH196580 NJD196580 NSZ196580 OCV196580 OMR196580 OWN196580 PGJ196580 PQF196580 QAB196580 QJX196580 QTT196580 RDP196580 RNL196580 RXH196580 SHD196580 SQZ196580 TAV196580 TKR196580 TUN196580 UEJ196580 UOF196580 UYB196580 VHX196580 VRT196580 WBP196580 WLL196580 WVH196580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6 IV262116 SR262116 ACN262116 AMJ262116 AWF262116 BGB262116 BPX262116 BZT262116 CJP262116 CTL262116 DDH262116 DND262116 DWZ262116 EGV262116 EQR262116 FAN262116 FKJ262116 FUF262116 GEB262116 GNX262116 GXT262116 HHP262116 HRL262116 IBH262116 ILD262116 IUZ262116 JEV262116 JOR262116 JYN262116 KIJ262116 KSF262116 LCB262116 LLX262116 LVT262116 MFP262116 MPL262116 MZH262116 NJD262116 NSZ262116 OCV262116 OMR262116 OWN262116 PGJ262116 PQF262116 QAB262116 QJX262116 QTT262116 RDP262116 RNL262116 RXH262116 SHD262116 SQZ262116 TAV262116 TKR262116 TUN262116 UEJ262116 UOF262116 UYB262116 VHX262116 VRT262116 WBP262116 WLL262116 WVH262116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2 IV327652 SR327652 ACN327652 AMJ327652 AWF327652 BGB327652 BPX327652 BZT327652 CJP327652 CTL327652 DDH327652 DND327652 DWZ327652 EGV327652 EQR327652 FAN327652 FKJ327652 FUF327652 GEB327652 GNX327652 GXT327652 HHP327652 HRL327652 IBH327652 ILD327652 IUZ327652 JEV327652 JOR327652 JYN327652 KIJ327652 KSF327652 LCB327652 LLX327652 LVT327652 MFP327652 MPL327652 MZH327652 NJD327652 NSZ327652 OCV327652 OMR327652 OWN327652 PGJ327652 PQF327652 QAB327652 QJX327652 QTT327652 RDP327652 RNL327652 RXH327652 SHD327652 SQZ327652 TAV327652 TKR327652 TUN327652 UEJ327652 UOF327652 UYB327652 VHX327652 VRT327652 WBP327652 WLL327652 WVH327652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8 IV393188 SR393188 ACN393188 AMJ393188 AWF393188 BGB393188 BPX393188 BZT393188 CJP393188 CTL393188 DDH393188 DND393188 DWZ393188 EGV393188 EQR393188 FAN393188 FKJ393188 FUF393188 GEB393188 GNX393188 GXT393188 HHP393188 HRL393188 IBH393188 ILD393188 IUZ393188 JEV393188 JOR393188 JYN393188 KIJ393188 KSF393188 LCB393188 LLX393188 LVT393188 MFP393188 MPL393188 MZH393188 NJD393188 NSZ393188 OCV393188 OMR393188 OWN393188 PGJ393188 PQF393188 QAB393188 QJX393188 QTT393188 RDP393188 RNL393188 RXH393188 SHD393188 SQZ393188 TAV393188 TKR393188 TUN393188 UEJ393188 UOF393188 UYB393188 VHX393188 VRT393188 WBP393188 WLL393188 WVH393188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4 IV458724 SR458724 ACN458724 AMJ458724 AWF458724 BGB458724 BPX458724 BZT458724 CJP458724 CTL458724 DDH458724 DND458724 DWZ458724 EGV458724 EQR458724 FAN458724 FKJ458724 FUF458724 GEB458724 GNX458724 GXT458724 HHP458724 HRL458724 IBH458724 ILD458724 IUZ458724 JEV458724 JOR458724 JYN458724 KIJ458724 KSF458724 LCB458724 LLX458724 LVT458724 MFP458724 MPL458724 MZH458724 NJD458724 NSZ458724 OCV458724 OMR458724 OWN458724 PGJ458724 PQF458724 QAB458724 QJX458724 QTT458724 RDP458724 RNL458724 RXH458724 SHD458724 SQZ458724 TAV458724 TKR458724 TUN458724 UEJ458724 UOF458724 UYB458724 VHX458724 VRT458724 WBP458724 WLL458724 WVH458724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0 IV524260 SR524260 ACN524260 AMJ524260 AWF524260 BGB524260 BPX524260 BZT524260 CJP524260 CTL524260 DDH524260 DND524260 DWZ524260 EGV524260 EQR524260 FAN524260 FKJ524260 FUF524260 GEB524260 GNX524260 GXT524260 HHP524260 HRL524260 IBH524260 ILD524260 IUZ524260 JEV524260 JOR524260 JYN524260 KIJ524260 KSF524260 LCB524260 LLX524260 LVT524260 MFP524260 MPL524260 MZH524260 NJD524260 NSZ524260 OCV524260 OMR524260 OWN524260 PGJ524260 PQF524260 QAB524260 QJX524260 QTT524260 RDP524260 RNL524260 RXH524260 SHD524260 SQZ524260 TAV524260 TKR524260 TUN524260 UEJ524260 UOF524260 UYB524260 VHX524260 VRT524260 WBP524260 WLL524260 WVH524260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6 IV589796 SR589796 ACN589796 AMJ589796 AWF589796 BGB589796 BPX589796 BZT589796 CJP589796 CTL589796 DDH589796 DND589796 DWZ589796 EGV589796 EQR589796 FAN589796 FKJ589796 FUF589796 GEB589796 GNX589796 GXT589796 HHP589796 HRL589796 IBH589796 ILD589796 IUZ589796 JEV589796 JOR589796 JYN589796 KIJ589796 KSF589796 LCB589796 LLX589796 LVT589796 MFP589796 MPL589796 MZH589796 NJD589796 NSZ589796 OCV589796 OMR589796 OWN589796 PGJ589796 PQF589796 QAB589796 QJX589796 QTT589796 RDP589796 RNL589796 RXH589796 SHD589796 SQZ589796 TAV589796 TKR589796 TUN589796 UEJ589796 UOF589796 UYB589796 VHX589796 VRT589796 WBP589796 WLL589796 WVH589796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2 IV655332 SR655332 ACN655332 AMJ655332 AWF655332 BGB655332 BPX655332 BZT655332 CJP655332 CTL655332 DDH655332 DND655332 DWZ655332 EGV655332 EQR655332 FAN655332 FKJ655332 FUF655332 GEB655332 GNX655332 GXT655332 HHP655332 HRL655332 IBH655332 ILD655332 IUZ655332 JEV655332 JOR655332 JYN655332 KIJ655332 KSF655332 LCB655332 LLX655332 LVT655332 MFP655332 MPL655332 MZH655332 NJD655332 NSZ655332 OCV655332 OMR655332 OWN655332 PGJ655332 PQF655332 QAB655332 QJX655332 QTT655332 RDP655332 RNL655332 RXH655332 SHD655332 SQZ655332 TAV655332 TKR655332 TUN655332 UEJ655332 UOF655332 UYB655332 VHX655332 VRT655332 WBP655332 WLL655332 WVH655332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8 IV720868 SR720868 ACN720868 AMJ720868 AWF720868 BGB720868 BPX720868 BZT720868 CJP720868 CTL720868 DDH720868 DND720868 DWZ720868 EGV720868 EQR720868 FAN720868 FKJ720868 FUF720868 GEB720868 GNX720868 GXT720868 HHP720868 HRL720868 IBH720868 ILD720868 IUZ720868 JEV720868 JOR720868 JYN720868 KIJ720868 KSF720868 LCB720868 LLX720868 LVT720868 MFP720868 MPL720868 MZH720868 NJD720868 NSZ720868 OCV720868 OMR720868 OWN720868 PGJ720868 PQF720868 QAB720868 QJX720868 QTT720868 RDP720868 RNL720868 RXH720868 SHD720868 SQZ720868 TAV720868 TKR720868 TUN720868 UEJ720868 UOF720868 UYB720868 VHX720868 VRT720868 WBP720868 WLL720868 WVH720868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4 IV786404 SR786404 ACN786404 AMJ786404 AWF786404 BGB786404 BPX786404 BZT786404 CJP786404 CTL786404 DDH786404 DND786404 DWZ786404 EGV786404 EQR786404 FAN786404 FKJ786404 FUF786404 GEB786404 GNX786404 GXT786404 HHP786404 HRL786404 IBH786404 ILD786404 IUZ786404 JEV786404 JOR786404 JYN786404 KIJ786404 KSF786404 LCB786404 LLX786404 LVT786404 MFP786404 MPL786404 MZH786404 NJD786404 NSZ786404 OCV786404 OMR786404 OWN786404 PGJ786404 PQF786404 QAB786404 QJX786404 QTT786404 RDP786404 RNL786404 RXH786404 SHD786404 SQZ786404 TAV786404 TKR786404 TUN786404 UEJ786404 UOF786404 UYB786404 VHX786404 VRT786404 WBP786404 WLL786404 WVH786404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0 IV851940 SR851940 ACN851940 AMJ851940 AWF851940 BGB851940 BPX851940 BZT851940 CJP851940 CTL851940 DDH851940 DND851940 DWZ851940 EGV851940 EQR851940 FAN851940 FKJ851940 FUF851940 GEB851940 GNX851940 GXT851940 HHP851940 HRL851940 IBH851940 ILD851940 IUZ851940 JEV851940 JOR851940 JYN851940 KIJ851940 KSF851940 LCB851940 LLX851940 LVT851940 MFP851940 MPL851940 MZH851940 NJD851940 NSZ851940 OCV851940 OMR851940 OWN851940 PGJ851940 PQF851940 QAB851940 QJX851940 QTT851940 RDP851940 RNL851940 RXH851940 SHD851940 SQZ851940 TAV851940 TKR851940 TUN851940 UEJ851940 UOF851940 UYB851940 VHX851940 VRT851940 WBP851940 WLL851940 WVH851940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6 IV917476 SR917476 ACN917476 AMJ917476 AWF917476 BGB917476 BPX917476 BZT917476 CJP917476 CTL917476 DDH917476 DND917476 DWZ917476 EGV917476 EQR917476 FAN917476 FKJ917476 FUF917476 GEB917476 GNX917476 GXT917476 HHP917476 HRL917476 IBH917476 ILD917476 IUZ917476 JEV917476 JOR917476 JYN917476 KIJ917476 KSF917476 LCB917476 LLX917476 LVT917476 MFP917476 MPL917476 MZH917476 NJD917476 NSZ917476 OCV917476 OMR917476 OWN917476 PGJ917476 PQF917476 QAB917476 QJX917476 QTT917476 RDP917476 RNL917476 RXH917476 SHD917476 SQZ917476 TAV917476 TKR917476 TUN917476 UEJ917476 UOF917476 UYB917476 VHX917476 VRT917476 WBP917476 WLL917476 WVH917476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2 IV983012 SR983012 ACN983012 AMJ983012 AWF983012 BGB983012 BPX983012 BZT983012 CJP983012 CTL983012 DDH983012 DND983012 DWZ983012 EGV983012 EQR983012 FAN983012 FKJ983012 FUF983012 GEB983012 GNX983012 GXT983012 HHP983012 HRL983012 IBH983012 ILD983012 IUZ983012 JEV983012 JOR983012 JYN983012 KIJ983012 KSF983012 LCB983012 LLX983012 LVT983012 MFP983012 MPL983012 MZH983012 NJD983012 NSZ983012 OCV983012 OMR983012 OWN983012 PGJ983012 PQF983012 QAB983012 QJX983012 QTT983012 RDP983012 RNL983012 RXH983012 SHD983012 SQZ983012 TAV983012 TKR983012 TUN983012 UEJ983012 UOF983012 UYB983012 VHX983012 VRT983012 WBP983012 WLL983012 WVH983012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WBR983013 WLN983013 WVJ983013">
      <formula1>"Multi, Sole"</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0" workbookViewId="0">
      <selection activeCell="C15" sqref="C15"/>
    </sheetView>
  </sheetViews>
  <sheetFormatPr defaultColWidth="9" defaultRowHeight="16.5"/>
  <cols>
    <col min="1" max="1" width="17.8818181818182" style="5" customWidth="1"/>
    <col min="2" max="2" width="27.7545454545455" customWidth="1"/>
    <col min="3" max="3" width="30.3818181818182" customWidth="1"/>
    <col min="4" max="4" width="20.8818181818182" customWidth="1"/>
    <col min="5" max="5" width="15.7545454545455" customWidth="1"/>
    <col min="6" max="6" width="8.12727272727273" style="5" customWidth="1"/>
    <col min="7" max="7" width="6" style="5" customWidth="1"/>
    <col min="8" max="8" width="19.5" customWidth="1"/>
    <col min="9" max="9" width="12.5" style="7" customWidth="1"/>
    <col min="11" max="11" width="14.1272727272727" customWidth="1"/>
    <col min="14" max="14" width="13.5" customWidth="1"/>
    <col min="15" max="15" width="17.1272727272727" customWidth="1"/>
  </cols>
  <sheetData>
    <row r="1" s="1" customFormat="1" ht="47.65" customHeight="1" spans="1:15">
      <c r="A1" s="242" t="s">
        <v>13</v>
      </c>
      <c r="B1" s="242"/>
      <c r="C1" s="242"/>
      <c r="D1" s="242" t="s">
        <v>14</v>
      </c>
      <c r="E1" s="242"/>
      <c r="F1" s="242"/>
      <c r="G1" s="242"/>
      <c r="H1" s="242"/>
      <c r="I1" s="242"/>
      <c r="J1" s="242" t="s">
        <v>15</v>
      </c>
      <c r="K1" s="242"/>
      <c r="L1" s="242"/>
      <c r="M1" s="242"/>
      <c r="N1" s="242"/>
      <c r="O1" s="242"/>
    </row>
    <row r="2" s="2" customFormat="1" ht="39" spans="1:15">
      <c r="A2" s="243" t="s">
        <v>16</v>
      </c>
      <c r="B2" s="244" t="s">
        <v>17</v>
      </c>
      <c r="C2" s="244"/>
      <c r="D2" s="245" t="s">
        <v>18</v>
      </c>
      <c r="E2" s="246" t="s">
        <v>19</v>
      </c>
      <c r="F2" s="247" t="s">
        <v>20</v>
      </c>
      <c r="G2" s="247" t="s">
        <v>21</v>
      </c>
      <c r="H2" s="246" t="s">
        <v>22</v>
      </c>
      <c r="I2" s="245" t="s">
        <v>23</v>
      </c>
      <c r="J2" s="245" t="s">
        <v>18</v>
      </c>
      <c r="K2" s="246" t="s">
        <v>19</v>
      </c>
      <c r="L2" s="247" t="s">
        <v>20</v>
      </c>
      <c r="M2" s="247" t="s">
        <v>21</v>
      </c>
      <c r="N2" s="246" t="s">
        <v>22</v>
      </c>
      <c r="O2" s="245" t="s">
        <v>23</v>
      </c>
    </row>
    <row r="3" s="2" customFormat="1" ht="35.1" customHeight="1" spans="1:15">
      <c r="A3" s="248">
        <v>1</v>
      </c>
      <c r="B3" s="249" t="s">
        <v>24</v>
      </c>
      <c r="C3" s="249"/>
      <c r="D3" s="249"/>
      <c r="E3" s="249"/>
      <c r="F3" s="249"/>
      <c r="G3" s="249"/>
      <c r="H3" s="249"/>
      <c r="I3" s="249"/>
      <c r="J3" s="249"/>
      <c r="K3" s="249"/>
      <c r="L3" s="249"/>
      <c r="M3" s="249"/>
      <c r="N3" s="249"/>
      <c r="O3" s="249"/>
    </row>
    <row r="4" s="2" customFormat="1" ht="35.1" customHeight="1" spans="1:15">
      <c r="A4" s="250" t="s">
        <v>25</v>
      </c>
      <c r="B4" s="251" t="s">
        <v>26</v>
      </c>
      <c r="C4" s="252" t="s">
        <v>27</v>
      </c>
      <c r="D4" s="253" t="s">
        <v>28</v>
      </c>
      <c r="E4" s="253">
        <v>400</v>
      </c>
      <c r="F4" s="254">
        <v>82</v>
      </c>
      <c r="G4" s="255">
        <v>1</v>
      </c>
      <c r="H4" s="256">
        <f>F4*G4*E4</f>
        <v>32800</v>
      </c>
      <c r="I4" s="290"/>
      <c r="J4" s="253" t="s">
        <v>28</v>
      </c>
      <c r="K4" s="253">
        <v>400</v>
      </c>
      <c r="L4" s="254">
        <v>82</v>
      </c>
      <c r="M4" s="255">
        <v>1</v>
      </c>
      <c r="N4" s="256">
        <f>L4*M4*K4</f>
        <v>32800</v>
      </c>
      <c r="O4" s="290"/>
    </row>
    <row r="5" s="2" customFormat="1" ht="35.1" customHeight="1" spans="1:15">
      <c r="A5" s="250" t="s">
        <v>29</v>
      </c>
      <c r="B5" s="251" t="s">
        <v>30</v>
      </c>
      <c r="C5" s="252" t="s">
        <v>31</v>
      </c>
      <c r="D5" s="257" t="s">
        <v>28</v>
      </c>
      <c r="E5" s="257">
        <v>399</v>
      </c>
      <c r="F5" s="258">
        <v>47</v>
      </c>
      <c r="G5" s="258">
        <v>3</v>
      </c>
      <c r="H5" s="259">
        <f>F5*G5*E5</f>
        <v>56259</v>
      </c>
      <c r="I5" s="291"/>
      <c r="J5" s="257" t="s">
        <v>28</v>
      </c>
      <c r="K5" s="257">
        <v>399</v>
      </c>
      <c r="L5" s="258">
        <v>47</v>
      </c>
      <c r="M5" s="255">
        <v>3</v>
      </c>
      <c r="N5" s="256">
        <f>L5*M5*K5</f>
        <v>56259</v>
      </c>
      <c r="O5" s="290"/>
    </row>
    <row r="6" s="2" customFormat="1" ht="35.1" customHeight="1" spans="1:15">
      <c r="A6" s="250" t="s">
        <v>32</v>
      </c>
      <c r="B6" s="260" t="s">
        <v>33</v>
      </c>
      <c r="C6" s="252" t="s">
        <v>34</v>
      </c>
      <c r="D6" s="253" t="s">
        <v>28</v>
      </c>
      <c r="E6" s="253">
        <v>300</v>
      </c>
      <c r="F6" s="254">
        <v>57</v>
      </c>
      <c r="G6" s="255">
        <v>3</v>
      </c>
      <c r="H6" s="256">
        <f>F6*G6*E6</f>
        <v>51300</v>
      </c>
      <c r="I6" s="290"/>
      <c r="J6" s="253" t="s">
        <v>28</v>
      </c>
      <c r="K6" s="253">
        <v>300</v>
      </c>
      <c r="L6" s="254">
        <v>57</v>
      </c>
      <c r="M6" s="255">
        <v>3</v>
      </c>
      <c r="N6" s="256">
        <f>L6*M6*K6</f>
        <v>51300</v>
      </c>
      <c r="O6" s="290"/>
    </row>
    <row r="7" s="2" customFormat="1" ht="35.1" customHeight="1" spans="1:15">
      <c r="A7" s="250" t="s">
        <v>35</v>
      </c>
      <c r="B7" s="260" t="s">
        <v>36</v>
      </c>
      <c r="C7" s="252" t="s">
        <v>37</v>
      </c>
      <c r="D7" s="253" t="s">
        <v>28</v>
      </c>
      <c r="E7" s="253">
        <v>400</v>
      </c>
      <c r="F7" s="254">
        <v>30</v>
      </c>
      <c r="G7" s="255">
        <v>3</v>
      </c>
      <c r="H7" s="256">
        <f>F7*G7*E7</f>
        <v>36000</v>
      </c>
      <c r="I7" s="290"/>
      <c r="J7" s="253" t="s">
        <v>28</v>
      </c>
      <c r="K7" s="253">
        <v>400</v>
      </c>
      <c r="L7" s="254">
        <v>30</v>
      </c>
      <c r="M7" s="255">
        <v>3</v>
      </c>
      <c r="N7" s="256">
        <f>L7*M7*K7</f>
        <v>36000</v>
      </c>
      <c r="O7" s="290"/>
    </row>
    <row r="8" s="2" customFormat="1" ht="35.1" customHeight="1" spans="1:15">
      <c r="A8" s="250" t="s">
        <v>38</v>
      </c>
      <c r="B8" s="251" t="s">
        <v>39</v>
      </c>
      <c r="C8" s="252" t="s">
        <v>40</v>
      </c>
      <c r="D8" s="253" t="s">
        <v>28</v>
      </c>
      <c r="E8" s="253">
        <v>400</v>
      </c>
      <c r="F8" s="254">
        <v>24</v>
      </c>
      <c r="G8" s="255">
        <v>3</v>
      </c>
      <c r="H8" s="256">
        <f>F8*G8*E8</f>
        <v>28800</v>
      </c>
      <c r="I8" s="290"/>
      <c r="J8" s="253" t="s">
        <v>28</v>
      </c>
      <c r="K8" s="253">
        <v>400</v>
      </c>
      <c r="L8" s="254">
        <v>24</v>
      </c>
      <c r="M8" s="255">
        <v>3</v>
      </c>
      <c r="N8" s="256">
        <f>L8*M8*K8</f>
        <v>28800</v>
      </c>
      <c r="O8" s="290"/>
    </row>
    <row r="9" ht="35.1" customHeight="1" spans="1:15">
      <c r="A9" s="261"/>
      <c r="B9" s="262"/>
      <c r="C9" s="262"/>
      <c r="D9" s="262"/>
      <c r="E9" s="262"/>
      <c r="F9" s="263" t="s">
        <v>41</v>
      </c>
      <c r="G9" s="263"/>
      <c r="H9" s="264">
        <f>SUM(H4:H8)</f>
        <v>205159</v>
      </c>
      <c r="I9" s="292"/>
      <c r="J9" s="262"/>
      <c r="K9" s="262"/>
      <c r="L9" s="263" t="s">
        <v>41</v>
      </c>
      <c r="M9" s="263"/>
      <c r="N9" s="264">
        <f>SUM(N4:N8)</f>
        <v>205159</v>
      </c>
      <c r="O9" s="292"/>
    </row>
    <row r="10" s="2" customFormat="1" ht="35.1" customHeight="1" spans="1:15">
      <c r="A10" s="248">
        <v>2</v>
      </c>
      <c r="B10" s="265" t="s">
        <v>42</v>
      </c>
      <c r="C10" s="265"/>
      <c r="D10" s="265"/>
      <c r="E10" s="265"/>
      <c r="F10" s="266"/>
      <c r="G10" s="266"/>
      <c r="H10" s="265"/>
      <c r="I10" s="265"/>
      <c r="J10" s="265"/>
      <c r="K10" s="265"/>
      <c r="L10" s="266"/>
      <c r="M10" s="266"/>
      <c r="N10" s="265"/>
      <c r="O10" s="265"/>
    </row>
    <row r="11" s="241" customFormat="1" ht="35.1" customHeight="1" spans="1:15">
      <c r="A11" s="267" t="s">
        <v>43</v>
      </c>
      <c r="B11" s="251" t="s">
        <v>44</v>
      </c>
      <c r="C11" s="268" t="s">
        <v>45</v>
      </c>
      <c r="D11" s="269" t="s">
        <v>46</v>
      </c>
      <c r="E11" s="270">
        <v>400</v>
      </c>
      <c r="F11" s="271">
        <v>1</v>
      </c>
      <c r="G11" s="255">
        <v>3</v>
      </c>
      <c r="H11" s="256">
        <f>F11*G11*E11</f>
        <v>1200</v>
      </c>
      <c r="I11" s="290"/>
      <c r="J11" s="269" t="s">
        <v>46</v>
      </c>
      <c r="K11" s="270"/>
      <c r="L11" s="271"/>
      <c r="M11" s="255"/>
      <c r="N11" s="256">
        <v>325</v>
      </c>
      <c r="O11" s="290" t="s">
        <v>47</v>
      </c>
    </row>
    <row r="12" s="241" customFormat="1" ht="35.1" customHeight="1" spans="1:15">
      <c r="A12" s="267" t="s">
        <v>48</v>
      </c>
      <c r="B12" s="251"/>
      <c r="C12" s="268" t="s">
        <v>49</v>
      </c>
      <c r="D12" s="269" t="s">
        <v>50</v>
      </c>
      <c r="E12" s="270">
        <v>1500</v>
      </c>
      <c r="F12" s="271">
        <v>2</v>
      </c>
      <c r="G12" s="255">
        <v>3</v>
      </c>
      <c r="H12" s="256">
        <f>F12*G12*E12</f>
        <v>9000</v>
      </c>
      <c r="I12" s="290"/>
      <c r="J12" s="269" t="s">
        <v>50</v>
      </c>
      <c r="K12" s="270"/>
      <c r="L12" s="271"/>
      <c r="M12" s="255"/>
      <c r="N12" s="256">
        <v>292</v>
      </c>
      <c r="O12" s="290" t="s">
        <v>51</v>
      </c>
    </row>
    <row r="13" s="241" customFormat="1" ht="35.1" customHeight="1" spans="1:15">
      <c r="A13" s="267" t="s">
        <v>52</v>
      </c>
      <c r="B13" s="251"/>
      <c r="C13" s="268" t="s">
        <v>53</v>
      </c>
      <c r="D13" s="269" t="s">
        <v>50</v>
      </c>
      <c r="E13" s="270">
        <v>45</v>
      </c>
      <c r="F13" s="271">
        <v>1</v>
      </c>
      <c r="G13" s="255">
        <v>3</v>
      </c>
      <c r="H13" s="256">
        <f>F13*G13*E13</f>
        <v>135</v>
      </c>
      <c r="I13" s="290"/>
      <c r="J13" s="269" t="s">
        <v>50</v>
      </c>
      <c r="K13" s="270"/>
      <c r="L13" s="271"/>
      <c r="M13" s="255"/>
      <c r="N13" s="256">
        <v>104</v>
      </c>
      <c r="O13" s="290" t="s">
        <v>47</v>
      </c>
    </row>
    <row r="14" s="241" customFormat="1" ht="35.1" customHeight="1" spans="1:15">
      <c r="A14" s="267" t="s">
        <v>54</v>
      </c>
      <c r="B14" s="251"/>
      <c r="C14" s="268" t="s">
        <v>55</v>
      </c>
      <c r="D14" s="269" t="s">
        <v>50</v>
      </c>
      <c r="E14" s="270">
        <v>45</v>
      </c>
      <c r="F14" s="271">
        <v>1</v>
      </c>
      <c r="G14" s="255">
        <v>3</v>
      </c>
      <c r="H14" s="256">
        <f>F14*G14*E14</f>
        <v>135</v>
      </c>
      <c r="I14" s="290"/>
      <c r="J14" s="269" t="s">
        <v>50</v>
      </c>
      <c r="K14" s="270"/>
      <c r="L14" s="271"/>
      <c r="M14" s="255"/>
      <c r="N14" s="256">
        <v>397.38</v>
      </c>
      <c r="O14" s="290" t="s">
        <v>47</v>
      </c>
    </row>
    <row r="15" s="241" customFormat="1" ht="35.1" customHeight="1" spans="1:15">
      <c r="A15" s="267"/>
      <c r="B15" s="251"/>
      <c r="C15" s="268"/>
      <c r="D15" s="269"/>
      <c r="E15" s="270"/>
      <c r="F15" s="271"/>
      <c r="G15" s="255"/>
      <c r="H15" s="256"/>
      <c r="I15" s="290"/>
      <c r="J15" s="269"/>
      <c r="K15" s="270"/>
      <c r="L15" s="271"/>
      <c r="M15" s="255"/>
      <c r="N15" s="256"/>
      <c r="O15" s="290"/>
    </row>
    <row r="16" s="2" customFormat="1" ht="35.1" customHeight="1" spans="1:15">
      <c r="A16" s="272"/>
      <c r="B16" s="262"/>
      <c r="C16" s="262"/>
      <c r="D16" s="262"/>
      <c r="E16" s="262"/>
      <c r="F16" s="263" t="s">
        <v>41</v>
      </c>
      <c r="G16" s="263"/>
      <c r="H16" s="273">
        <f>SUM(H11:H14)</f>
        <v>10470</v>
      </c>
      <c r="I16" s="293"/>
      <c r="J16" s="262"/>
      <c r="K16" s="262"/>
      <c r="L16" s="263" t="s">
        <v>41</v>
      </c>
      <c r="M16" s="263"/>
      <c r="N16" s="273">
        <f>SUM(N11:N14)</f>
        <v>1118.38</v>
      </c>
      <c r="O16" s="293"/>
    </row>
    <row r="17" s="2" customFormat="1" ht="35.1" customHeight="1" spans="1:15">
      <c r="A17" s="272"/>
      <c r="B17" s="262"/>
      <c r="C17" s="262"/>
      <c r="D17" s="262"/>
      <c r="E17" s="262"/>
      <c r="F17" s="263"/>
      <c r="G17" s="263"/>
      <c r="H17" s="273"/>
      <c r="I17" s="293"/>
      <c r="J17" s="262"/>
      <c r="K17" s="262"/>
      <c r="L17" s="263"/>
      <c r="M17" s="263"/>
      <c r="N17" s="273"/>
      <c r="O17" s="293"/>
    </row>
    <row r="18" s="2" customFormat="1" ht="35.1" customHeight="1" spans="1:15">
      <c r="A18" s="272"/>
      <c r="B18" s="262"/>
      <c r="C18" s="262"/>
      <c r="D18" s="262"/>
      <c r="E18" s="262"/>
      <c r="F18" s="263"/>
      <c r="G18" s="263"/>
      <c r="H18" s="273"/>
      <c r="I18" s="293"/>
      <c r="J18" s="262"/>
      <c r="K18" s="262"/>
      <c r="L18" s="263"/>
      <c r="M18" s="263"/>
      <c r="N18" s="273"/>
      <c r="O18" s="293"/>
    </row>
    <row r="19" ht="35.1" customHeight="1" spans="1:15">
      <c r="A19" s="261"/>
      <c r="B19" s="262"/>
      <c r="C19" s="262"/>
      <c r="D19" s="262"/>
      <c r="E19" s="262"/>
      <c r="F19" s="263" t="s">
        <v>56</v>
      </c>
      <c r="G19" s="263"/>
      <c r="H19" s="274">
        <f>H16+H9</f>
        <v>215629</v>
      </c>
      <c r="I19" s="292"/>
      <c r="J19" s="262"/>
      <c r="K19" s="262"/>
      <c r="L19" s="263" t="s">
        <v>56</v>
      </c>
      <c r="M19" s="263"/>
      <c r="N19" s="274">
        <f>N16+N9</f>
        <v>206277.38</v>
      </c>
      <c r="O19" s="292"/>
    </row>
    <row r="20" s="1" customFormat="1" ht="35.1" customHeight="1" spans="1:15">
      <c r="A20" s="275" t="s">
        <v>57</v>
      </c>
      <c r="B20" s="275"/>
      <c r="C20" s="276"/>
      <c r="D20" s="277"/>
      <c r="E20" s="276"/>
      <c r="F20" s="277"/>
      <c r="G20" s="276"/>
      <c r="H20" s="278"/>
      <c r="I20" s="294"/>
      <c r="J20" s="277"/>
      <c r="K20" s="276"/>
      <c r="L20" s="277"/>
      <c r="M20" s="276"/>
      <c r="N20" s="278"/>
      <c r="O20" s="294"/>
    </row>
    <row r="21" s="1" customFormat="1" ht="35.1" customHeight="1" spans="1:15">
      <c r="A21" s="279" t="s">
        <v>58</v>
      </c>
      <c r="B21" s="279"/>
      <c r="C21" s="276"/>
      <c r="D21" s="277"/>
      <c r="E21" s="276"/>
      <c r="F21" s="280">
        <v>0.06</v>
      </c>
      <c r="G21" s="276"/>
      <c r="H21" s="278">
        <f>H19*0.06</f>
        <v>12937.74</v>
      </c>
      <c r="I21" s="294"/>
      <c r="J21" s="277"/>
      <c r="K21" s="276"/>
      <c r="L21" s="280">
        <v>0.06</v>
      </c>
      <c r="M21" s="276"/>
      <c r="N21" s="278">
        <f>N19*0.06</f>
        <v>12376.6428</v>
      </c>
      <c r="O21" s="294"/>
    </row>
    <row r="22" s="1" customFormat="1" ht="35.1" customHeight="1" spans="1:15">
      <c r="A22" s="279"/>
      <c r="B22" s="279"/>
      <c r="C22" s="276"/>
      <c r="D22" s="277"/>
      <c r="E22" s="276"/>
      <c r="F22" s="281" t="s">
        <v>56</v>
      </c>
      <c r="G22" s="282"/>
      <c r="H22" s="283">
        <f>H19+H21</f>
        <v>228566.74</v>
      </c>
      <c r="I22" s="294"/>
      <c r="J22" s="277"/>
      <c r="K22" s="276"/>
      <c r="L22" s="281" t="s">
        <v>56</v>
      </c>
      <c r="M22" s="282"/>
      <c r="N22" s="283">
        <f>N19+N21</f>
        <v>218654.0228</v>
      </c>
      <c r="O22" s="294"/>
    </row>
    <row r="23" s="1" customFormat="1" ht="35.1" customHeight="1" spans="1:15">
      <c r="A23" s="284"/>
      <c r="B23" s="285"/>
      <c r="C23" s="285"/>
      <c r="D23" s="286"/>
      <c r="E23" s="287"/>
      <c r="F23" s="286"/>
      <c r="G23" s="285"/>
      <c r="H23" s="278"/>
      <c r="I23" s="294"/>
      <c r="J23" s="286"/>
      <c r="K23" s="287"/>
      <c r="L23" s="286"/>
      <c r="M23" s="285"/>
      <c r="N23" s="278"/>
      <c r="O23" s="294"/>
    </row>
    <row r="24" s="1" customFormat="1" ht="35.1" customHeight="1" spans="1:15">
      <c r="A24" s="284"/>
      <c r="B24" s="288"/>
      <c r="C24" s="288"/>
      <c r="D24" s="286"/>
      <c r="E24" s="287"/>
      <c r="F24" s="286"/>
      <c r="G24" s="289"/>
      <c r="H24" s="278"/>
      <c r="I24" s="295"/>
      <c r="J24" s="286"/>
      <c r="K24" s="287"/>
      <c r="L24" s="286"/>
      <c r="M24" s="289"/>
      <c r="N24" s="278"/>
      <c r="O24" s="295"/>
    </row>
  </sheetData>
  <mergeCells count="6">
    <mergeCell ref="A1:C1"/>
    <mergeCell ref="D1:I1"/>
    <mergeCell ref="J1:O1"/>
    <mergeCell ref="B2:C2"/>
    <mergeCell ref="A21:B21"/>
    <mergeCell ref="B11:B14"/>
  </mergeCells>
  <pageMargins left="0.7" right="0.7" top="0.75" bottom="0.75" header="0.3" footer="0.3"/>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zoomScale="70" zoomScaleNormal="70" workbookViewId="0">
      <selection activeCell="E20" sqref="E20"/>
    </sheetView>
  </sheetViews>
  <sheetFormatPr defaultColWidth="8.88181818181818" defaultRowHeight="16.5"/>
  <cols>
    <col min="1" max="1" width="17.6272727272727" style="5" customWidth="1"/>
    <col min="2" max="2" width="22.8818181818182" customWidth="1"/>
    <col min="3" max="3" width="33.3818181818182" customWidth="1"/>
    <col min="4" max="4" width="7" style="197" customWidth="1"/>
    <col min="5" max="5" width="16.8818181818182" style="197" customWidth="1"/>
    <col min="6" max="6" width="10.5" style="198" customWidth="1"/>
    <col min="7" max="7" width="7.62727272727273" style="198" customWidth="1"/>
    <col min="8" max="8" width="16.8818181818182" style="197" customWidth="1"/>
    <col min="9" max="9" width="10.7545454545455" style="7" customWidth="1"/>
    <col min="11" max="11" width="21.8818181818182" customWidth="1"/>
    <col min="12" max="12" width="9.25454545454545" customWidth="1"/>
    <col min="13" max="13" width="9" customWidth="1"/>
    <col min="14" max="14" width="21.5" customWidth="1"/>
    <col min="15" max="15" width="15" customWidth="1"/>
    <col min="17" max="17" width="9.88181818181818" customWidth="1"/>
    <col min="18" max="18" width="9.25454545454545" customWidth="1"/>
    <col min="20" max="20" width="18.8818181818182" customWidth="1"/>
    <col min="21" max="21" width="12.8818181818182" customWidth="1"/>
  </cols>
  <sheetData>
    <row r="1" s="1" customFormat="1" ht="31.9" customHeight="1" spans="1:21">
      <c r="A1" s="199" t="s">
        <v>6</v>
      </c>
      <c r="B1" s="199"/>
      <c r="C1" s="199"/>
      <c r="D1" s="200" t="s">
        <v>14</v>
      </c>
      <c r="E1" s="201"/>
      <c r="F1" s="201"/>
      <c r="G1" s="201"/>
      <c r="H1" s="201"/>
      <c r="I1" s="201"/>
      <c r="J1" s="200" t="s">
        <v>59</v>
      </c>
      <c r="K1" s="201"/>
      <c r="L1" s="201"/>
      <c r="M1" s="201"/>
      <c r="N1" s="201"/>
      <c r="O1" s="201"/>
      <c r="P1" s="199" t="s">
        <v>60</v>
      </c>
      <c r="Q1" s="8"/>
      <c r="R1" s="8"/>
      <c r="S1" s="8"/>
      <c r="T1" s="8"/>
      <c r="U1" s="8"/>
    </row>
    <row r="2" s="2" customFormat="1" ht="57" customHeight="1" spans="1:21">
      <c r="A2" s="12" t="s">
        <v>16</v>
      </c>
      <c r="B2" s="13" t="s">
        <v>17</v>
      </c>
      <c r="C2" s="13"/>
      <c r="D2" s="202" t="s">
        <v>18</v>
      </c>
      <c r="E2" s="15" t="s">
        <v>19</v>
      </c>
      <c r="F2" s="16" t="s">
        <v>20</v>
      </c>
      <c r="G2" s="17" t="s">
        <v>21</v>
      </c>
      <c r="H2" s="15" t="s">
        <v>22</v>
      </c>
      <c r="I2" s="202" t="s">
        <v>23</v>
      </c>
      <c r="J2" s="202" t="s">
        <v>18</v>
      </c>
      <c r="K2" s="15" t="s">
        <v>19</v>
      </c>
      <c r="L2" s="16" t="s">
        <v>20</v>
      </c>
      <c r="M2" s="17" t="s">
        <v>21</v>
      </c>
      <c r="N2" s="15" t="s">
        <v>22</v>
      </c>
      <c r="O2" s="202" t="s">
        <v>23</v>
      </c>
      <c r="P2" s="202" t="s">
        <v>18</v>
      </c>
      <c r="Q2" s="15" t="s">
        <v>19</v>
      </c>
      <c r="R2" s="16" t="s">
        <v>20</v>
      </c>
      <c r="S2" s="17" t="s">
        <v>21</v>
      </c>
      <c r="T2" s="15" t="s">
        <v>22</v>
      </c>
      <c r="U2" s="202" t="s">
        <v>23</v>
      </c>
    </row>
    <row r="3" s="2" customFormat="1" ht="34.5" customHeight="1" spans="1:21">
      <c r="A3" s="18">
        <v>1</v>
      </c>
      <c r="B3" s="203" t="s">
        <v>6</v>
      </c>
      <c r="C3" s="43"/>
      <c r="D3" s="204"/>
      <c r="E3" s="204"/>
      <c r="F3" s="205"/>
      <c r="G3" s="205"/>
      <c r="H3" s="204"/>
      <c r="I3" s="43"/>
      <c r="J3" s="204"/>
      <c r="K3" s="204"/>
      <c r="L3" s="205"/>
      <c r="M3" s="205"/>
      <c r="N3" s="204"/>
      <c r="O3" s="43"/>
      <c r="P3" s="204"/>
      <c r="Q3" s="204"/>
      <c r="R3" s="205"/>
      <c r="S3" s="205"/>
      <c r="T3" s="204"/>
      <c r="U3" s="43"/>
    </row>
    <row r="4" s="2" customFormat="1" ht="157.5" spans="1:21">
      <c r="A4" s="206" t="s">
        <v>25</v>
      </c>
      <c r="B4" s="207" t="s">
        <v>6</v>
      </c>
      <c r="C4" s="207" t="s">
        <v>61</v>
      </c>
      <c r="D4" s="208" t="s">
        <v>62</v>
      </c>
      <c r="E4" s="209">
        <v>250000</v>
      </c>
      <c r="F4" s="210">
        <v>1</v>
      </c>
      <c r="G4" s="210">
        <v>3</v>
      </c>
      <c r="H4" s="211">
        <f>F4*G4*E4</f>
        <v>750000</v>
      </c>
      <c r="I4" s="233"/>
      <c r="J4" s="208" t="s">
        <v>62</v>
      </c>
      <c r="K4" s="209"/>
      <c r="L4" s="210">
        <v>1</v>
      </c>
      <c r="M4" s="210">
        <v>2</v>
      </c>
      <c r="N4" s="211">
        <v>350000</v>
      </c>
      <c r="O4" s="234" t="s">
        <v>63</v>
      </c>
      <c r="P4" s="208" t="s">
        <v>62</v>
      </c>
      <c r="Q4" s="209"/>
      <c r="R4" s="210">
        <v>1</v>
      </c>
      <c r="S4" s="238"/>
      <c r="T4" s="239">
        <v>200000</v>
      </c>
      <c r="U4" s="234"/>
    </row>
    <row r="5" s="2" customFormat="1" ht="35.1" customHeight="1" spans="1:21">
      <c r="A5" s="206"/>
      <c r="B5" s="207"/>
      <c r="C5" s="207" t="s">
        <v>64</v>
      </c>
      <c r="D5" s="208" t="s">
        <v>62</v>
      </c>
      <c r="E5" s="209">
        <v>20000</v>
      </c>
      <c r="F5" s="210">
        <v>1</v>
      </c>
      <c r="G5" s="210">
        <v>3</v>
      </c>
      <c r="H5" s="211">
        <f>F5*G5*E5</f>
        <v>60000</v>
      </c>
      <c r="I5" s="233"/>
      <c r="J5" s="208" t="s">
        <v>62</v>
      </c>
      <c r="K5" s="209">
        <v>28150</v>
      </c>
      <c r="L5" s="210">
        <v>1</v>
      </c>
      <c r="M5" s="210">
        <v>2</v>
      </c>
      <c r="N5" s="211">
        <v>56300</v>
      </c>
      <c r="O5" s="234" t="s">
        <v>47</v>
      </c>
      <c r="P5" s="208" t="s">
        <v>62</v>
      </c>
      <c r="Q5" s="209"/>
      <c r="R5" s="210"/>
      <c r="S5" s="238"/>
      <c r="T5" s="239"/>
      <c r="U5" s="234"/>
    </row>
    <row r="6" s="2" customFormat="1" ht="35.1" customHeight="1" spans="1:21">
      <c r="A6" s="206"/>
      <c r="B6" s="207"/>
      <c r="C6" s="207"/>
      <c r="D6" s="208"/>
      <c r="E6" s="209"/>
      <c r="F6" s="210"/>
      <c r="G6" s="210"/>
      <c r="H6" s="211"/>
      <c r="I6" s="233"/>
      <c r="J6" s="208"/>
      <c r="K6" s="209"/>
      <c r="L6" s="210"/>
      <c r="M6" s="210"/>
      <c r="N6" s="211"/>
      <c r="O6" s="234"/>
      <c r="P6" s="208"/>
      <c r="Q6" s="209"/>
      <c r="R6" s="210"/>
      <c r="S6" s="238"/>
      <c r="T6" s="239"/>
      <c r="U6" s="234"/>
    </row>
    <row r="7" s="2" customFormat="1" ht="35.1" customHeight="1" spans="1:21">
      <c r="A7" s="206"/>
      <c r="B7" s="207"/>
      <c r="C7" s="207"/>
      <c r="D7" s="208"/>
      <c r="E7" s="209"/>
      <c r="F7" s="210"/>
      <c r="G7" s="210"/>
      <c r="H7" s="211"/>
      <c r="I7" s="233"/>
      <c r="J7" s="208"/>
      <c r="K7" s="209"/>
      <c r="L7" s="210"/>
      <c r="M7" s="210"/>
      <c r="N7" s="211"/>
      <c r="O7" s="234"/>
      <c r="P7" s="208"/>
      <c r="Q7" s="209"/>
      <c r="R7" s="210"/>
      <c r="S7" s="240"/>
      <c r="T7" s="239"/>
      <c r="U7" s="234"/>
    </row>
    <row r="8" s="2" customFormat="1" ht="35.1" customHeight="1" spans="1:21">
      <c r="A8" s="206"/>
      <c r="B8" s="207"/>
      <c r="C8" s="207"/>
      <c r="D8" s="208"/>
      <c r="E8" s="209"/>
      <c r="F8" s="210"/>
      <c r="G8" s="210"/>
      <c r="H8" s="211"/>
      <c r="I8" s="233"/>
      <c r="J8" s="208"/>
      <c r="K8" s="209"/>
      <c r="L8" s="210"/>
      <c r="M8" s="210"/>
      <c r="N8" s="211"/>
      <c r="O8" s="234"/>
      <c r="P8" s="208"/>
      <c r="Q8" s="209"/>
      <c r="R8" s="210"/>
      <c r="S8" s="210"/>
      <c r="T8" s="211"/>
      <c r="U8" s="234"/>
    </row>
    <row r="9" s="2" customFormat="1" ht="35.1" customHeight="1" spans="1:21">
      <c r="A9" s="206"/>
      <c r="B9" s="207"/>
      <c r="C9" s="207"/>
      <c r="D9" s="208"/>
      <c r="E9" s="209"/>
      <c r="F9" s="210"/>
      <c r="G9" s="210"/>
      <c r="H9" s="211"/>
      <c r="I9" s="233"/>
      <c r="J9" s="208"/>
      <c r="K9" s="209"/>
      <c r="L9" s="210"/>
      <c r="M9" s="210"/>
      <c r="N9" s="211"/>
      <c r="O9" s="234"/>
      <c r="P9" s="208"/>
      <c r="Q9" s="209"/>
      <c r="R9" s="210"/>
      <c r="S9" s="210"/>
      <c r="T9" s="211"/>
      <c r="U9" s="234"/>
    </row>
    <row r="10" ht="35.1" customHeight="1" spans="1:21">
      <c r="A10" s="212"/>
      <c r="B10" s="213"/>
      <c r="C10" s="213"/>
      <c r="D10" s="214"/>
      <c r="E10" s="214"/>
      <c r="F10" s="215" t="s">
        <v>41</v>
      </c>
      <c r="G10" s="215"/>
      <c r="H10" s="216">
        <f>SUM(H4:H5)</f>
        <v>810000</v>
      </c>
      <c r="I10" s="235"/>
      <c r="J10" s="214"/>
      <c r="K10" s="214"/>
      <c r="L10" s="215" t="s">
        <v>41</v>
      </c>
      <c r="M10" s="215"/>
      <c r="N10" s="216">
        <f>SUM(N4:N5)</f>
        <v>406300</v>
      </c>
      <c r="O10" s="235"/>
      <c r="P10" s="214"/>
      <c r="Q10" s="214"/>
      <c r="R10" s="215" t="s">
        <v>41</v>
      </c>
      <c r="S10" s="215"/>
      <c r="T10" s="216">
        <f>SUM(T4:T9)</f>
        <v>200000</v>
      </c>
      <c r="U10" s="235"/>
    </row>
    <row r="11" s="1" customFormat="1" ht="35.1" customHeight="1" spans="1:21">
      <c r="A11" s="217" t="s">
        <v>65</v>
      </c>
      <c r="B11" s="217"/>
      <c r="C11" s="218"/>
      <c r="D11" s="219"/>
      <c r="E11" s="218"/>
      <c r="F11" s="220">
        <v>0.06</v>
      </c>
      <c r="G11" s="218"/>
      <c r="H11" s="221">
        <f>H10*F11</f>
        <v>48600</v>
      </c>
      <c r="I11" s="236"/>
      <c r="J11" s="219"/>
      <c r="K11" s="218"/>
      <c r="L11" s="220">
        <v>0.06</v>
      </c>
      <c r="M11" s="218"/>
      <c r="N11" s="221">
        <f>N10*L11</f>
        <v>24378</v>
      </c>
      <c r="O11" s="236"/>
      <c r="P11" s="219"/>
      <c r="Q11" s="218"/>
      <c r="R11" s="220">
        <v>0.06</v>
      </c>
      <c r="S11" s="218"/>
      <c r="T11" s="221">
        <f>T10*R11</f>
        <v>12000</v>
      </c>
      <c r="U11" s="236"/>
    </row>
    <row r="12" s="1" customFormat="1" ht="35.1" customHeight="1" spans="1:21">
      <c r="A12" s="222" t="s">
        <v>66</v>
      </c>
      <c r="B12" s="222"/>
      <c r="C12" s="218"/>
      <c r="D12" s="219"/>
      <c r="E12" s="218"/>
      <c r="F12" s="220">
        <v>0.06</v>
      </c>
      <c r="G12" s="218"/>
      <c r="H12" s="221">
        <f>SUM(H10:H11)*F12</f>
        <v>51516</v>
      </c>
      <c r="I12" s="236"/>
      <c r="J12" s="219"/>
      <c r="K12" s="218"/>
      <c r="L12" s="220">
        <v>0.06</v>
      </c>
      <c r="M12" s="218"/>
      <c r="N12" s="221">
        <f>SUM(N10:N11)*L12</f>
        <v>25840.68</v>
      </c>
      <c r="O12" s="236"/>
      <c r="P12" s="219"/>
      <c r="Q12" s="218"/>
      <c r="R12" s="220">
        <v>0.06</v>
      </c>
      <c r="S12" s="218"/>
      <c r="T12" s="221">
        <f>SUM(T10:T11)*R12</f>
        <v>12720</v>
      </c>
      <c r="U12" s="236"/>
    </row>
    <row r="13" s="1" customFormat="1" ht="35.1" customHeight="1" spans="1:21">
      <c r="A13" s="222"/>
      <c r="B13" s="222"/>
      <c r="C13" s="218"/>
      <c r="D13" s="219"/>
      <c r="E13" s="218"/>
      <c r="F13" s="223" t="s">
        <v>56</v>
      </c>
      <c r="G13" s="224"/>
      <c r="H13" s="225">
        <f>SUM(H10:H12)</f>
        <v>910116</v>
      </c>
      <c r="I13" s="236"/>
      <c r="J13" s="219"/>
      <c r="K13" s="218"/>
      <c r="L13" s="223" t="s">
        <v>56</v>
      </c>
      <c r="M13" s="224"/>
      <c r="N13" s="225">
        <f>SUM(N10:N12)</f>
        <v>456518.68</v>
      </c>
      <c r="O13" s="236"/>
      <c r="P13" s="219"/>
      <c r="Q13" s="218"/>
      <c r="R13" s="223" t="s">
        <v>56</v>
      </c>
      <c r="S13" s="224"/>
      <c r="T13" s="225">
        <f>SUM(T10:T12)</f>
        <v>224720</v>
      </c>
      <c r="U13" s="236"/>
    </row>
    <row r="14" s="1" customFormat="1" ht="35.1" customHeight="1" spans="1:21">
      <c r="A14" s="226"/>
      <c r="B14" s="227"/>
      <c r="C14" s="227"/>
      <c r="D14" s="228"/>
      <c r="E14" s="229"/>
      <c r="F14" s="228"/>
      <c r="G14" s="227"/>
      <c r="H14" s="230"/>
      <c r="I14" s="236"/>
      <c r="J14" s="228"/>
      <c r="K14" s="229"/>
      <c r="L14" s="228"/>
      <c r="M14" s="227"/>
      <c r="N14" s="230"/>
      <c r="O14" s="236"/>
      <c r="P14" s="228"/>
      <c r="Q14" s="229"/>
      <c r="R14" s="228"/>
      <c r="S14" s="227"/>
      <c r="T14" s="230"/>
      <c r="U14" s="236"/>
    </row>
    <row r="15" s="1" customFormat="1" ht="35.1" customHeight="1" spans="1:21">
      <c r="A15" s="226"/>
      <c r="B15" s="231"/>
      <c r="C15" s="231"/>
      <c r="D15" s="228"/>
      <c r="E15" s="229"/>
      <c r="F15" s="228"/>
      <c r="G15" s="232"/>
      <c r="H15" s="230"/>
      <c r="I15" s="237"/>
      <c r="J15" s="228"/>
      <c r="K15" s="229"/>
      <c r="L15" s="228"/>
      <c r="M15" s="232"/>
      <c r="N15" s="230"/>
      <c r="O15" s="237"/>
      <c r="P15" s="228"/>
      <c r="Q15" s="229"/>
      <c r="R15" s="228"/>
      <c r="S15" s="232"/>
      <c r="T15" s="230"/>
      <c r="U15" s="237"/>
    </row>
  </sheetData>
  <mergeCells count="8">
    <mergeCell ref="A1:C1"/>
    <mergeCell ref="D1:I1"/>
    <mergeCell ref="J1:O1"/>
    <mergeCell ref="P1:U1"/>
    <mergeCell ref="B2:C2"/>
    <mergeCell ref="A12:B12"/>
    <mergeCell ref="A4:A5"/>
    <mergeCell ref="B4:B5"/>
  </mergeCells>
  <pageMargins left="0.7" right="0.7" top="0.75" bottom="0.75" header="0.3" footer="0.3"/>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0"/>
  <sheetViews>
    <sheetView zoomScale="80" zoomScaleNormal="80" workbookViewId="0">
      <selection activeCell="A1" sqref="A1:O2"/>
    </sheetView>
  </sheetViews>
  <sheetFormatPr defaultColWidth="9" defaultRowHeight="16.5"/>
  <cols>
    <col min="1" max="1" width="8.88181818181818" style="153"/>
    <col min="2" max="2" width="29.2545454545455" customWidth="1"/>
    <col min="3" max="3" width="60.5" customWidth="1"/>
    <col min="4" max="4" width="8" customWidth="1"/>
    <col min="5" max="5" width="15.3818181818182" style="6" customWidth="1"/>
    <col min="6" max="6" width="7.88181818181818" style="5" customWidth="1"/>
    <col min="7" max="7" width="5.75454545454545" style="5" customWidth="1"/>
    <col min="8" max="8" width="21.8818181818182" style="6" customWidth="1"/>
    <col min="9" max="9" width="12.6272727272727" style="7" customWidth="1"/>
    <col min="11" max="11" width="13.3818181818182" customWidth="1"/>
    <col min="14" max="14" width="21.7545454545455" customWidth="1"/>
    <col min="15" max="15" width="18.8818181818182" customWidth="1"/>
  </cols>
  <sheetData>
    <row r="1" s="1" customFormat="1" ht="46.15" customHeight="1" spans="1:15">
      <c r="A1" s="10" t="s">
        <v>67</v>
      </c>
      <c r="B1" s="11"/>
      <c r="C1" s="11"/>
      <c r="D1" s="10" t="s">
        <v>14</v>
      </c>
      <c r="E1" s="11"/>
      <c r="F1" s="11"/>
      <c r="G1" s="11"/>
      <c r="H1" s="11"/>
      <c r="I1" s="11"/>
      <c r="J1" s="11" t="s">
        <v>68</v>
      </c>
      <c r="K1" s="11"/>
      <c r="L1" s="11"/>
      <c r="M1" s="11"/>
      <c r="N1" s="11"/>
      <c r="O1" s="11"/>
    </row>
    <row r="2" s="2" customFormat="1" ht="50.25" customHeight="1" spans="1:15">
      <c r="A2" s="154" t="s">
        <v>16</v>
      </c>
      <c r="B2" s="155" t="s">
        <v>17</v>
      </c>
      <c r="C2" s="156"/>
      <c r="D2" s="157" t="s">
        <v>18</v>
      </c>
      <c r="E2" s="158" t="s">
        <v>19</v>
      </c>
      <c r="F2" s="159" t="s">
        <v>20</v>
      </c>
      <c r="G2" s="160" t="s">
        <v>21</v>
      </c>
      <c r="H2" s="158" t="s">
        <v>22</v>
      </c>
      <c r="I2" s="179" t="s">
        <v>23</v>
      </c>
      <c r="J2" s="157" t="s">
        <v>18</v>
      </c>
      <c r="K2" s="158" t="s">
        <v>19</v>
      </c>
      <c r="L2" s="159" t="s">
        <v>20</v>
      </c>
      <c r="M2" s="160" t="s">
        <v>21</v>
      </c>
      <c r="N2" s="158" t="s">
        <v>22</v>
      </c>
      <c r="O2" s="179" t="s">
        <v>23</v>
      </c>
    </row>
    <row r="3" s="2" customFormat="1" ht="18.5" spans="1:15">
      <c r="A3" s="161">
        <v>1</v>
      </c>
      <c r="B3" s="162" t="s">
        <v>69</v>
      </c>
      <c r="C3" s="163"/>
      <c r="D3" s="163"/>
      <c r="E3" s="163"/>
      <c r="F3" s="163"/>
      <c r="G3" s="163"/>
      <c r="H3" s="163"/>
      <c r="I3" s="163"/>
      <c r="J3" s="163"/>
      <c r="K3" s="163"/>
      <c r="L3" s="163"/>
      <c r="M3" s="163"/>
      <c r="N3" s="163"/>
      <c r="O3" s="163"/>
    </row>
    <row r="4" s="3" customFormat="1" ht="14.5" spans="1:15">
      <c r="A4" s="21" t="s">
        <v>25</v>
      </c>
      <c r="B4" s="23" t="s">
        <v>70</v>
      </c>
      <c r="C4" s="42"/>
      <c r="D4" s="24" t="s">
        <v>71</v>
      </c>
      <c r="E4" s="25">
        <v>35</v>
      </c>
      <c r="F4" s="26">
        <v>15</v>
      </c>
      <c r="G4" s="26">
        <v>1</v>
      </c>
      <c r="H4" s="27">
        <f t="shared" ref="H4:H21" si="0">F4*G4*E4</f>
        <v>525</v>
      </c>
      <c r="I4" s="62"/>
      <c r="J4" s="32" t="s">
        <v>71</v>
      </c>
      <c r="K4" s="33">
        <v>35</v>
      </c>
      <c r="L4" s="34">
        <v>2</v>
      </c>
      <c r="M4" s="26">
        <v>1</v>
      </c>
      <c r="N4" s="27">
        <f t="shared" ref="N4:N19" si="1">L4*M4*K4</f>
        <v>70</v>
      </c>
      <c r="O4" s="62" t="s">
        <v>72</v>
      </c>
    </row>
    <row r="5" s="3" customFormat="1" ht="14.5" spans="1:15">
      <c r="A5" s="21" t="s">
        <v>29</v>
      </c>
      <c r="B5" s="23" t="s">
        <v>73</v>
      </c>
      <c r="C5" s="79" t="s">
        <v>74</v>
      </c>
      <c r="D5" s="79" t="s">
        <v>71</v>
      </c>
      <c r="E5" s="79">
        <v>500</v>
      </c>
      <c r="F5" s="34">
        <v>2</v>
      </c>
      <c r="G5" s="26">
        <v>1</v>
      </c>
      <c r="H5" s="27">
        <f t="shared" si="0"/>
        <v>1000</v>
      </c>
      <c r="I5" s="62"/>
      <c r="J5" s="79" t="s">
        <v>71</v>
      </c>
      <c r="K5" s="79">
        <v>500</v>
      </c>
      <c r="L5" s="34">
        <v>2</v>
      </c>
      <c r="M5" s="26">
        <v>1</v>
      </c>
      <c r="N5" s="27">
        <f t="shared" si="1"/>
        <v>1000</v>
      </c>
      <c r="O5" s="62"/>
    </row>
    <row r="6" s="3" customFormat="1" ht="14.5" spans="1:15">
      <c r="A6" s="21" t="s">
        <v>32</v>
      </c>
      <c r="B6" s="23" t="s">
        <v>75</v>
      </c>
      <c r="C6" s="53" t="s">
        <v>76</v>
      </c>
      <c r="D6" s="32" t="s">
        <v>71</v>
      </c>
      <c r="E6" s="33">
        <v>150</v>
      </c>
      <c r="F6" s="34">
        <v>25</v>
      </c>
      <c r="G6" s="26">
        <v>1</v>
      </c>
      <c r="H6" s="27">
        <f t="shared" si="0"/>
        <v>3750</v>
      </c>
      <c r="I6" s="62"/>
      <c r="J6" s="32" t="s">
        <v>71</v>
      </c>
      <c r="K6" s="33">
        <v>150</v>
      </c>
      <c r="L6" s="34">
        <v>25</v>
      </c>
      <c r="M6" s="26">
        <v>1</v>
      </c>
      <c r="N6" s="27">
        <f t="shared" si="1"/>
        <v>3750</v>
      </c>
      <c r="O6" s="62"/>
    </row>
    <row r="7" s="3" customFormat="1" ht="14.5" spans="1:15">
      <c r="A7" s="21" t="s">
        <v>35</v>
      </c>
      <c r="B7" s="23" t="s">
        <v>77</v>
      </c>
      <c r="C7" s="53" t="s">
        <v>78</v>
      </c>
      <c r="D7" s="32" t="s">
        <v>71</v>
      </c>
      <c r="E7" s="33">
        <v>150</v>
      </c>
      <c r="F7" s="34">
        <v>4</v>
      </c>
      <c r="G7" s="26">
        <v>1</v>
      </c>
      <c r="H7" s="27">
        <f t="shared" si="0"/>
        <v>600</v>
      </c>
      <c r="I7" s="62"/>
      <c r="J7" s="32" t="s">
        <v>71</v>
      </c>
      <c r="K7" s="33">
        <v>150</v>
      </c>
      <c r="L7" s="34">
        <v>4</v>
      </c>
      <c r="M7" s="26">
        <v>1</v>
      </c>
      <c r="N7" s="27">
        <f t="shared" si="1"/>
        <v>600</v>
      </c>
      <c r="O7" s="62"/>
    </row>
    <row r="8" s="3" customFormat="1" ht="14.5" spans="1:15">
      <c r="A8" s="21" t="s">
        <v>38</v>
      </c>
      <c r="B8" s="22" t="s">
        <v>79</v>
      </c>
      <c r="C8" s="42" t="s">
        <v>80</v>
      </c>
      <c r="D8" s="32" t="s">
        <v>71</v>
      </c>
      <c r="E8" s="33">
        <v>600</v>
      </c>
      <c r="F8" s="34">
        <v>10</v>
      </c>
      <c r="G8" s="26">
        <v>2</v>
      </c>
      <c r="H8" s="27">
        <f t="shared" si="0"/>
        <v>12000</v>
      </c>
      <c r="I8" s="62"/>
      <c r="J8" s="32" t="s">
        <v>71</v>
      </c>
      <c r="K8" s="33">
        <v>600</v>
      </c>
      <c r="L8" s="34">
        <v>10</v>
      </c>
      <c r="M8" s="26">
        <v>2</v>
      </c>
      <c r="N8" s="27">
        <f t="shared" si="1"/>
        <v>12000</v>
      </c>
      <c r="O8" s="62"/>
    </row>
    <row r="9" s="2" customFormat="1" ht="14.5" spans="1:15">
      <c r="A9" s="21" t="s">
        <v>81</v>
      </c>
      <c r="B9" s="23" t="s">
        <v>82</v>
      </c>
      <c r="C9" s="42" t="s">
        <v>83</v>
      </c>
      <c r="D9" s="24" t="s">
        <v>84</v>
      </c>
      <c r="E9" s="25">
        <v>100</v>
      </c>
      <c r="F9" s="26">
        <v>6</v>
      </c>
      <c r="G9" s="26">
        <v>5</v>
      </c>
      <c r="H9" s="27">
        <f t="shared" si="0"/>
        <v>3000</v>
      </c>
      <c r="I9" s="46"/>
      <c r="J9" s="24" t="s">
        <v>84</v>
      </c>
      <c r="K9" s="25">
        <v>100</v>
      </c>
      <c r="L9" s="26">
        <v>6</v>
      </c>
      <c r="M9" s="26">
        <v>5</v>
      </c>
      <c r="N9" s="27">
        <f t="shared" si="1"/>
        <v>3000</v>
      </c>
      <c r="O9" s="46"/>
    </row>
    <row r="10" s="2" customFormat="1" ht="14.5" spans="1:15">
      <c r="A10" s="21" t="s">
        <v>85</v>
      </c>
      <c r="B10" s="23" t="s">
        <v>86</v>
      </c>
      <c r="C10" s="42" t="s">
        <v>87</v>
      </c>
      <c r="D10" s="24" t="s">
        <v>84</v>
      </c>
      <c r="E10" s="25">
        <v>150</v>
      </c>
      <c r="F10" s="26">
        <v>10</v>
      </c>
      <c r="G10" s="26">
        <v>5</v>
      </c>
      <c r="H10" s="27">
        <f t="shared" si="0"/>
        <v>7500</v>
      </c>
      <c r="I10" s="46"/>
      <c r="J10" s="24" t="s">
        <v>84</v>
      </c>
      <c r="K10" s="25">
        <v>150</v>
      </c>
      <c r="L10" s="26">
        <v>10</v>
      </c>
      <c r="M10" s="26">
        <v>5</v>
      </c>
      <c r="N10" s="27">
        <f t="shared" si="1"/>
        <v>7500</v>
      </c>
      <c r="O10" s="46"/>
    </row>
    <row r="11" s="2" customFormat="1" ht="14.5" spans="1:15">
      <c r="A11" s="21" t="s">
        <v>88</v>
      </c>
      <c r="B11" s="164" t="s">
        <v>89</v>
      </c>
      <c r="C11" s="79" t="s">
        <v>90</v>
      </c>
      <c r="D11" s="79" t="s">
        <v>84</v>
      </c>
      <c r="E11" s="79">
        <v>200</v>
      </c>
      <c r="F11" s="26">
        <v>10</v>
      </c>
      <c r="G11" s="26">
        <v>2</v>
      </c>
      <c r="H11" s="27">
        <f t="shared" ref="H11" si="2">F11*G11*E11</f>
        <v>4000</v>
      </c>
      <c r="I11" s="46"/>
      <c r="J11" s="79" t="s">
        <v>84</v>
      </c>
      <c r="K11" s="79">
        <v>200</v>
      </c>
      <c r="L11" s="26">
        <v>10</v>
      </c>
      <c r="M11" s="26">
        <v>2</v>
      </c>
      <c r="N11" s="27">
        <f t="shared" si="1"/>
        <v>4000</v>
      </c>
      <c r="O11" s="46"/>
    </row>
    <row r="12" s="2" customFormat="1" ht="14.5" spans="1:15">
      <c r="A12" s="21" t="s">
        <v>91</v>
      </c>
      <c r="B12" s="23" t="s">
        <v>92</v>
      </c>
      <c r="C12" s="42" t="s">
        <v>93</v>
      </c>
      <c r="D12" s="24" t="s">
        <v>71</v>
      </c>
      <c r="E12" s="25">
        <v>2500</v>
      </c>
      <c r="F12" s="26">
        <v>1</v>
      </c>
      <c r="G12" s="26">
        <v>1</v>
      </c>
      <c r="H12" s="27">
        <f t="shared" si="0"/>
        <v>2500</v>
      </c>
      <c r="I12" s="46"/>
      <c r="J12" s="24" t="s">
        <v>71</v>
      </c>
      <c r="K12" s="25">
        <v>2500</v>
      </c>
      <c r="L12" s="26">
        <v>1</v>
      </c>
      <c r="M12" s="26">
        <v>1</v>
      </c>
      <c r="N12" s="27">
        <f t="shared" si="1"/>
        <v>2500</v>
      </c>
      <c r="O12" s="46"/>
    </row>
    <row r="13" s="2" customFormat="1" ht="14.5" spans="1:15">
      <c r="A13" s="165" t="s">
        <v>94</v>
      </c>
      <c r="B13" s="22" t="s">
        <v>95</v>
      </c>
      <c r="C13" s="23" t="s">
        <v>96</v>
      </c>
      <c r="D13" s="24" t="s">
        <v>97</v>
      </c>
      <c r="E13" s="25">
        <v>2000</v>
      </c>
      <c r="F13" s="26">
        <v>1</v>
      </c>
      <c r="G13" s="26">
        <v>1</v>
      </c>
      <c r="H13" s="27">
        <f t="shared" si="0"/>
        <v>2000</v>
      </c>
      <c r="I13" s="46"/>
      <c r="J13" s="24" t="s">
        <v>97</v>
      </c>
      <c r="K13" s="25">
        <v>2000</v>
      </c>
      <c r="L13" s="26">
        <v>1</v>
      </c>
      <c r="M13" s="26">
        <v>1</v>
      </c>
      <c r="N13" s="27">
        <f t="shared" si="1"/>
        <v>2000</v>
      </c>
      <c r="O13" s="46"/>
    </row>
    <row r="14" s="2" customFormat="1" ht="29" spans="1:15">
      <c r="A14" s="166"/>
      <c r="B14" s="22"/>
      <c r="C14" s="28" t="s">
        <v>98</v>
      </c>
      <c r="D14" s="24" t="s">
        <v>97</v>
      </c>
      <c r="E14" s="29">
        <v>800</v>
      </c>
      <c r="F14" s="26">
        <v>10</v>
      </c>
      <c r="G14" s="26">
        <v>1</v>
      </c>
      <c r="H14" s="27">
        <f t="shared" si="0"/>
        <v>8000</v>
      </c>
      <c r="I14" s="46"/>
      <c r="J14" s="24" t="s">
        <v>97</v>
      </c>
      <c r="K14" s="29">
        <v>800</v>
      </c>
      <c r="L14" s="26">
        <v>10</v>
      </c>
      <c r="M14" s="26">
        <v>1</v>
      </c>
      <c r="N14" s="27">
        <f t="shared" si="1"/>
        <v>8000</v>
      </c>
      <c r="O14" s="46"/>
    </row>
    <row r="15" s="2" customFormat="1" ht="14.5" spans="1:15">
      <c r="A15" s="166"/>
      <c r="B15" s="22"/>
      <c r="C15" s="28" t="s">
        <v>99</v>
      </c>
      <c r="D15" s="24" t="s">
        <v>100</v>
      </c>
      <c r="E15" s="29">
        <v>300</v>
      </c>
      <c r="F15" s="26">
        <v>60</v>
      </c>
      <c r="G15" s="26">
        <v>1</v>
      </c>
      <c r="H15" s="27">
        <f t="shared" si="0"/>
        <v>18000</v>
      </c>
      <c r="I15" s="46"/>
      <c r="J15" s="24" t="s">
        <v>100</v>
      </c>
      <c r="K15" s="29">
        <v>300</v>
      </c>
      <c r="L15" s="26">
        <v>60</v>
      </c>
      <c r="M15" s="26">
        <v>1</v>
      </c>
      <c r="N15" s="27">
        <f t="shared" si="1"/>
        <v>18000</v>
      </c>
      <c r="O15" s="46"/>
    </row>
    <row r="16" s="2" customFormat="1" ht="14.5" spans="1:15">
      <c r="A16" s="166"/>
      <c r="B16" s="22"/>
      <c r="C16" s="28" t="s">
        <v>101</v>
      </c>
      <c r="D16" s="24" t="s">
        <v>102</v>
      </c>
      <c r="E16" s="29">
        <v>1000</v>
      </c>
      <c r="F16" s="26">
        <v>5</v>
      </c>
      <c r="G16" s="26">
        <v>1</v>
      </c>
      <c r="H16" s="27">
        <f t="shared" si="0"/>
        <v>5000</v>
      </c>
      <c r="I16" s="46"/>
      <c r="J16" s="24" t="s">
        <v>102</v>
      </c>
      <c r="K16" s="29">
        <v>1000</v>
      </c>
      <c r="L16" s="26">
        <v>5</v>
      </c>
      <c r="M16" s="26">
        <v>1</v>
      </c>
      <c r="N16" s="27">
        <f t="shared" si="1"/>
        <v>5000</v>
      </c>
      <c r="O16" s="46"/>
    </row>
    <row r="17" s="2" customFormat="1" ht="14.5" spans="1:15">
      <c r="A17" s="166"/>
      <c r="B17" s="22"/>
      <c r="C17" s="28" t="s">
        <v>103</v>
      </c>
      <c r="D17" s="24" t="s">
        <v>97</v>
      </c>
      <c r="E17" s="29">
        <v>1650</v>
      </c>
      <c r="F17" s="26">
        <v>1</v>
      </c>
      <c r="G17" s="26">
        <v>1</v>
      </c>
      <c r="H17" s="27">
        <f t="shared" si="0"/>
        <v>1650</v>
      </c>
      <c r="I17" s="46"/>
      <c r="J17" s="24" t="s">
        <v>97</v>
      </c>
      <c r="K17" s="29">
        <v>1650</v>
      </c>
      <c r="L17" s="26">
        <v>1</v>
      </c>
      <c r="M17" s="26">
        <v>1</v>
      </c>
      <c r="N17" s="27">
        <f t="shared" si="1"/>
        <v>1650</v>
      </c>
      <c r="O17" s="46"/>
    </row>
    <row r="18" s="2" customFormat="1" ht="14.5" spans="1:15">
      <c r="A18" s="167"/>
      <c r="B18" s="22"/>
      <c r="C18" s="28" t="s">
        <v>104</v>
      </c>
      <c r="D18" s="24" t="s">
        <v>105</v>
      </c>
      <c r="E18" s="29">
        <v>1500</v>
      </c>
      <c r="F18" s="26">
        <v>1</v>
      </c>
      <c r="G18" s="26">
        <v>1</v>
      </c>
      <c r="H18" s="27">
        <f t="shared" si="0"/>
        <v>1500</v>
      </c>
      <c r="I18" s="46"/>
      <c r="J18" s="24" t="s">
        <v>105</v>
      </c>
      <c r="K18" s="29">
        <v>1500</v>
      </c>
      <c r="L18" s="26">
        <v>1</v>
      </c>
      <c r="M18" s="26">
        <v>1</v>
      </c>
      <c r="N18" s="27">
        <f t="shared" si="1"/>
        <v>1500</v>
      </c>
      <c r="O18" s="46"/>
    </row>
    <row r="19" s="2" customFormat="1" ht="14.5" spans="1:15">
      <c r="A19" s="30" t="s">
        <v>106</v>
      </c>
      <c r="B19" s="168" t="s">
        <v>107</v>
      </c>
      <c r="C19" s="28"/>
      <c r="D19" s="24" t="s">
        <v>108</v>
      </c>
      <c r="E19" s="29">
        <v>5000</v>
      </c>
      <c r="F19" s="26">
        <v>1</v>
      </c>
      <c r="G19" s="26">
        <v>1</v>
      </c>
      <c r="H19" s="27">
        <f t="shared" si="0"/>
        <v>5000</v>
      </c>
      <c r="I19" s="46"/>
      <c r="J19" s="24" t="s">
        <v>108</v>
      </c>
      <c r="K19" s="29">
        <v>5000</v>
      </c>
      <c r="L19" s="26">
        <v>1</v>
      </c>
      <c r="M19" s="26">
        <v>1</v>
      </c>
      <c r="N19" s="27">
        <f t="shared" si="1"/>
        <v>5000</v>
      </c>
      <c r="O19" s="46"/>
    </row>
    <row r="20" s="3" customFormat="1" ht="14.5" spans="1:15">
      <c r="A20" s="30" t="s">
        <v>109</v>
      </c>
      <c r="B20" s="23" t="s">
        <v>110</v>
      </c>
      <c r="C20" s="31" t="s">
        <v>111</v>
      </c>
      <c r="D20" s="32" t="s">
        <v>112</v>
      </c>
      <c r="E20" s="33">
        <f>19000*1.3</f>
        <v>24700</v>
      </c>
      <c r="F20" s="34">
        <v>1</v>
      </c>
      <c r="G20" s="34">
        <v>1</v>
      </c>
      <c r="H20" s="35">
        <f t="shared" si="0"/>
        <v>24700</v>
      </c>
      <c r="I20" s="62"/>
      <c r="J20" s="32" t="s">
        <v>112</v>
      </c>
      <c r="K20" s="33"/>
      <c r="L20" s="34">
        <v>1</v>
      </c>
      <c r="M20" s="34">
        <v>1</v>
      </c>
      <c r="N20" s="35">
        <v>0</v>
      </c>
      <c r="O20" s="62" t="s">
        <v>113</v>
      </c>
    </row>
    <row r="21" s="3" customFormat="1" spans="1:15">
      <c r="A21" s="30" t="s">
        <v>114</v>
      </c>
      <c r="B21" s="23" t="s">
        <v>115</v>
      </c>
      <c r="C21" s="31" t="s">
        <v>111</v>
      </c>
      <c r="D21" s="32" t="s">
        <v>112</v>
      </c>
      <c r="E21" s="33">
        <f>39000*1.4</f>
        <v>54600</v>
      </c>
      <c r="F21" s="34">
        <v>1</v>
      </c>
      <c r="G21" s="34">
        <v>2</v>
      </c>
      <c r="H21" s="35">
        <f t="shared" si="0"/>
        <v>109200</v>
      </c>
      <c r="I21" s="62"/>
      <c r="J21" s="32" t="s">
        <v>112</v>
      </c>
      <c r="K21" s="33"/>
      <c r="L21" s="34">
        <v>1</v>
      </c>
      <c r="M21" s="34">
        <v>2</v>
      </c>
      <c r="N21" s="171">
        <v>0</v>
      </c>
      <c r="O21" s="62" t="s">
        <v>113</v>
      </c>
    </row>
    <row r="22" s="3" customFormat="1" ht="16.15" customHeight="1" spans="1:15">
      <c r="A22" s="169" t="s">
        <v>116</v>
      </c>
      <c r="B22" s="170" t="s">
        <v>117</v>
      </c>
      <c r="C22" s="171"/>
      <c r="D22" s="32"/>
      <c r="E22" s="33"/>
      <c r="F22" s="34"/>
      <c r="G22" s="34"/>
      <c r="H22" s="35"/>
      <c r="I22" s="62"/>
      <c r="J22" s="32"/>
      <c r="K22" s="33" t="s">
        <v>118</v>
      </c>
      <c r="L22" s="34"/>
      <c r="M22" s="34"/>
      <c r="N22" s="171">
        <f>5422*1.1*1.06</f>
        <v>6322.052</v>
      </c>
      <c r="O22" s="180" t="s">
        <v>119</v>
      </c>
    </row>
    <row r="23" s="3" customFormat="1" spans="1:15">
      <c r="A23" s="172"/>
      <c r="B23" s="173"/>
      <c r="C23" s="31"/>
      <c r="D23" s="32"/>
      <c r="E23" s="33"/>
      <c r="F23" s="34"/>
      <c r="G23" s="34"/>
      <c r="H23" s="35"/>
      <c r="I23" s="62"/>
      <c r="J23" s="32"/>
      <c r="K23" s="33" t="s">
        <v>120</v>
      </c>
      <c r="L23" s="34"/>
      <c r="M23" s="34"/>
      <c r="N23" s="171">
        <f>5021.92*1.1*1.06</f>
        <v>5855.55872</v>
      </c>
      <c r="O23" s="181"/>
    </row>
    <row r="24" s="3" customFormat="1" spans="1:15">
      <c r="A24" s="172"/>
      <c r="B24" s="173"/>
      <c r="C24" s="31"/>
      <c r="D24" s="32"/>
      <c r="E24" s="33"/>
      <c r="F24" s="34"/>
      <c r="G24" s="34"/>
      <c r="H24" s="35"/>
      <c r="I24" s="62"/>
      <c r="J24" s="32"/>
      <c r="K24" s="33" t="s">
        <v>121</v>
      </c>
      <c r="L24" s="34"/>
      <c r="M24" s="34"/>
      <c r="N24" s="171">
        <f>2800*1.1*1.06</f>
        <v>3264.8</v>
      </c>
      <c r="O24" s="181"/>
    </row>
    <row r="25" s="3" customFormat="1" ht="12" customHeight="1" spans="1:15">
      <c r="A25" s="172"/>
      <c r="B25" s="173"/>
      <c r="C25" s="31"/>
      <c r="D25" s="32"/>
      <c r="E25" s="33"/>
      <c r="F25" s="34"/>
      <c r="G25" s="34"/>
      <c r="H25" s="35"/>
      <c r="I25" s="62"/>
      <c r="J25" s="32"/>
      <c r="K25" s="33" t="s">
        <v>122</v>
      </c>
      <c r="L25" s="34"/>
      <c r="M25" s="34"/>
      <c r="N25" s="171">
        <f>2800*1.1*1.06</f>
        <v>3264.8</v>
      </c>
      <c r="O25" s="182"/>
    </row>
    <row r="26" s="3" customFormat="1" ht="14.5" spans="1:15">
      <c r="A26" s="30" t="s">
        <v>123</v>
      </c>
      <c r="B26" s="23" t="s">
        <v>124</v>
      </c>
      <c r="C26" s="31"/>
      <c r="D26" s="32"/>
      <c r="E26" s="33"/>
      <c r="F26" s="34"/>
      <c r="G26" s="34"/>
      <c r="H26" s="35"/>
      <c r="I26" s="62"/>
      <c r="J26" s="24" t="s">
        <v>71</v>
      </c>
      <c r="K26" s="25">
        <v>5</v>
      </c>
      <c r="L26" s="26">
        <v>17</v>
      </c>
      <c r="M26" s="26">
        <v>1</v>
      </c>
      <c r="N26" s="27">
        <f>L26*M26*K26</f>
        <v>85</v>
      </c>
      <c r="O26" s="62" t="s">
        <v>125</v>
      </c>
    </row>
    <row r="27" s="2" customFormat="1" spans="1:15">
      <c r="A27" s="21"/>
      <c r="B27" s="23"/>
      <c r="C27" s="42"/>
      <c r="D27" s="24"/>
      <c r="E27" s="38" t="s">
        <v>41</v>
      </c>
      <c r="F27" s="26"/>
      <c r="G27" s="26"/>
      <c r="H27" s="40">
        <f>SUM(H4:H21)</f>
        <v>209925</v>
      </c>
      <c r="I27" s="24"/>
      <c r="J27" s="24"/>
      <c r="K27" s="38" t="s">
        <v>41</v>
      </c>
      <c r="L27" s="26"/>
      <c r="M27" s="26"/>
      <c r="N27" s="40">
        <f>SUM(N4:N25)</f>
        <v>94277.21072</v>
      </c>
      <c r="O27" s="24"/>
    </row>
    <row r="28" s="2" customFormat="1" spans="1:15">
      <c r="A28" s="21"/>
      <c r="B28" s="174"/>
      <c r="C28" s="175"/>
      <c r="D28" s="24"/>
      <c r="E28" s="38"/>
      <c r="F28" s="26"/>
      <c r="G28" s="26"/>
      <c r="H28" s="40"/>
      <c r="I28" s="24"/>
      <c r="J28" s="24"/>
      <c r="K28" s="38"/>
      <c r="L28" s="26"/>
      <c r="M28" s="26"/>
      <c r="N28" s="40"/>
      <c r="O28" s="24"/>
    </row>
    <row r="29" s="2" customFormat="1" ht="18" customHeight="1" spans="1:15">
      <c r="A29" s="161">
        <v>2</v>
      </c>
      <c r="B29" s="176" t="s">
        <v>126</v>
      </c>
      <c r="C29" s="177"/>
      <c r="D29" s="20"/>
      <c r="E29" s="20"/>
      <c r="F29" s="20"/>
      <c r="G29" s="20"/>
      <c r="H29" s="20"/>
      <c r="I29" s="20"/>
      <c r="J29" s="20"/>
      <c r="K29" s="20"/>
      <c r="L29" s="20"/>
      <c r="M29" s="20"/>
      <c r="N29" s="20"/>
      <c r="O29" s="20"/>
    </row>
    <row r="30" s="2" customFormat="1" ht="14.5" spans="1:15">
      <c r="A30" s="21" t="s">
        <v>43</v>
      </c>
      <c r="B30" s="22" t="s">
        <v>127</v>
      </c>
      <c r="C30" s="42" t="s">
        <v>128</v>
      </c>
      <c r="D30" s="24" t="s">
        <v>97</v>
      </c>
      <c r="E30" s="25">
        <v>2000</v>
      </c>
      <c r="F30" s="26">
        <v>1</v>
      </c>
      <c r="G30" s="26">
        <v>1</v>
      </c>
      <c r="H30" s="27">
        <f t="shared" ref="H30:H49" si="3">F30*G30*E30</f>
        <v>2000</v>
      </c>
      <c r="I30" s="46"/>
      <c r="J30" s="24" t="s">
        <v>97</v>
      </c>
      <c r="K30" s="25">
        <v>2000</v>
      </c>
      <c r="L30" s="26">
        <v>1</v>
      </c>
      <c r="M30" s="26">
        <v>1</v>
      </c>
      <c r="N30" s="27">
        <f t="shared" ref="N30:N32" si="4">L30*M30*K30</f>
        <v>2000</v>
      </c>
      <c r="O30" s="46"/>
    </row>
    <row r="31" s="2" customFormat="1" ht="14.5" spans="1:15">
      <c r="A31" s="21" t="s">
        <v>48</v>
      </c>
      <c r="B31" s="23" t="s">
        <v>129</v>
      </c>
      <c r="C31" s="42" t="s">
        <v>130</v>
      </c>
      <c r="D31" s="24" t="s">
        <v>97</v>
      </c>
      <c r="E31" s="25">
        <v>2000</v>
      </c>
      <c r="F31" s="26">
        <v>1</v>
      </c>
      <c r="G31" s="26">
        <v>1</v>
      </c>
      <c r="H31" s="27">
        <f t="shared" si="3"/>
        <v>2000</v>
      </c>
      <c r="I31" s="46"/>
      <c r="J31" s="24" t="s">
        <v>97</v>
      </c>
      <c r="K31" s="25">
        <v>2000</v>
      </c>
      <c r="L31" s="26">
        <v>1</v>
      </c>
      <c r="M31" s="26">
        <v>1</v>
      </c>
      <c r="N31" s="27">
        <f t="shared" si="4"/>
        <v>2000</v>
      </c>
      <c r="O31" s="46"/>
    </row>
    <row r="32" s="2" customFormat="1" ht="61.9" customHeight="1" spans="1:15">
      <c r="A32" s="21" t="s">
        <v>52</v>
      </c>
      <c r="B32" s="23" t="s">
        <v>33</v>
      </c>
      <c r="C32" s="22" t="s">
        <v>131</v>
      </c>
      <c r="D32" s="24" t="s">
        <v>28</v>
      </c>
      <c r="E32" s="25">
        <v>300</v>
      </c>
      <c r="F32" s="26">
        <v>32</v>
      </c>
      <c r="G32" s="26">
        <v>1</v>
      </c>
      <c r="H32" s="27">
        <f t="shared" si="3"/>
        <v>9600</v>
      </c>
      <c r="I32" s="46" t="s">
        <v>132</v>
      </c>
      <c r="J32" s="24" t="s">
        <v>28</v>
      </c>
      <c r="K32" s="25">
        <v>300</v>
      </c>
      <c r="L32" s="26">
        <v>36</v>
      </c>
      <c r="M32" s="26">
        <v>1</v>
      </c>
      <c r="N32" s="27">
        <f t="shared" si="4"/>
        <v>10800</v>
      </c>
      <c r="O32" s="46" t="s">
        <v>132</v>
      </c>
    </row>
    <row r="33" s="1" customFormat="1" ht="26" spans="1:15">
      <c r="A33" s="21" t="s">
        <v>54</v>
      </c>
      <c r="B33" s="23" t="s">
        <v>133</v>
      </c>
      <c r="C33" s="178" t="s">
        <v>134</v>
      </c>
      <c r="D33" s="24" t="s">
        <v>71</v>
      </c>
      <c r="E33" s="25">
        <v>1400</v>
      </c>
      <c r="F33" s="26">
        <v>2</v>
      </c>
      <c r="G33" s="26">
        <v>1</v>
      </c>
      <c r="H33" s="27">
        <f t="shared" si="3"/>
        <v>2800</v>
      </c>
      <c r="I33" s="46"/>
      <c r="J33" s="24" t="s">
        <v>71</v>
      </c>
      <c r="K33" s="25">
        <v>1400</v>
      </c>
      <c r="L33" s="26">
        <v>2</v>
      </c>
      <c r="M33" s="26">
        <v>1</v>
      </c>
      <c r="N33" s="27">
        <f t="shared" ref="N33:N49" si="5">L33*M33*K33</f>
        <v>2800</v>
      </c>
      <c r="O33" s="46"/>
    </row>
    <row r="34" s="151" customFormat="1" ht="14.5" spans="1:15">
      <c r="A34" s="21" t="s">
        <v>135</v>
      </c>
      <c r="B34" s="23" t="s">
        <v>136</v>
      </c>
      <c r="C34" s="45" t="s">
        <v>137</v>
      </c>
      <c r="D34" s="24" t="s">
        <v>138</v>
      </c>
      <c r="E34" s="25">
        <v>2000</v>
      </c>
      <c r="F34" s="26">
        <v>2</v>
      </c>
      <c r="G34" s="26">
        <v>1</v>
      </c>
      <c r="H34" s="27">
        <f t="shared" si="3"/>
        <v>4000</v>
      </c>
      <c r="I34" s="46"/>
      <c r="J34" s="24" t="s">
        <v>138</v>
      </c>
      <c r="K34" s="25">
        <v>2000</v>
      </c>
      <c r="L34" s="26"/>
      <c r="M34" s="26">
        <v>1</v>
      </c>
      <c r="N34" s="27">
        <f t="shared" si="5"/>
        <v>0</v>
      </c>
      <c r="O34" s="46" t="s">
        <v>139</v>
      </c>
    </row>
    <row r="35" s="4" customFormat="1" spans="1:15">
      <c r="A35" s="21" t="s">
        <v>140</v>
      </c>
      <c r="B35" s="46" t="s">
        <v>141</v>
      </c>
      <c r="C35" s="47" t="s">
        <v>142</v>
      </c>
      <c r="D35" s="48" t="s">
        <v>143</v>
      </c>
      <c r="E35" s="49">
        <v>40</v>
      </c>
      <c r="F35" s="50">
        <v>30</v>
      </c>
      <c r="G35" s="50">
        <v>1</v>
      </c>
      <c r="H35" s="27">
        <f t="shared" si="3"/>
        <v>1200</v>
      </c>
      <c r="I35" s="46"/>
      <c r="J35" s="48" t="s">
        <v>143</v>
      </c>
      <c r="K35" s="49">
        <v>40</v>
      </c>
      <c r="L35" s="50">
        <v>30</v>
      </c>
      <c r="M35" s="50">
        <v>1</v>
      </c>
      <c r="N35" s="27">
        <f t="shared" si="5"/>
        <v>1200</v>
      </c>
      <c r="O35" s="62"/>
    </row>
    <row r="36" s="4" customFormat="1" spans="1:15">
      <c r="A36" s="21" t="s">
        <v>144</v>
      </c>
      <c r="B36" s="46" t="s">
        <v>145</v>
      </c>
      <c r="C36" s="47" t="s">
        <v>146</v>
      </c>
      <c r="D36" s="48" t="s">
        <v>71</v>
      </c>
      <c r="E36" s="49">
        <v>150</v>
      </c>
      <c r="F36" s="50">
        <v>2</v>
      </c>
      <c r="G36" s="50">
        <v>1</v>
      </c>
      <c r="H36" s="27">
        <f t="shared" si="3"/>
        <v>300</v>
      </c>
      <c r="I36" s="46"/>
      <c r="J36" s="48" t="s">
        <v>71</v>
      </c>
      <c r="K36" s="49">
        <v>150</v>
      </c>
      <c r="L36" s="50">
        <v>1</v>
      </c>
      <c r="M36" s="50">
        <v>1</v>
      </c>
      <c r="N36" s="27">
        <f t="shared" si="5"/>
        <v>150</v>
      </c>
      <c r="O36" s="62" t="s">
        <v>147</v>
      </c>
    </row>
    <row r="37" s="3" customFormat="1" ht="14.5" spans="1:15">
      <c r="A37" s="21" t="s">
        <v>148</v>
      </c>
      <c r="B37" s="23" t="s">
        <v>149</v>
      </c>
      <c r="C37" s="22"/>
      <c r="D37" s="24" t="s">
        <v>71</v>
      </c>
      <c r="E37" s="25">
        <v>5</v>
      </c>
      <c r="F37" s="26">
        <v>1</v>
      </c>
      <c r="G37" s="26">
        <v>1</v>
      </c>
      <c r="H37" s="27">
        <f t="shared" si="3"/>
        <v>5</v>
      </c>
      <c r="I37" s="24"/>
      <c r="J37" s="24" t="s">
        <v>71</v>
      </c>
      <c r="K37" s="25">
        <v>5</v>
      </c>
      <c r="L37" s="26">
        <v>1</v>
      </c>
      <c r="M37" s="26">
        <v>1</v>
      </c>
      <c r="N37" s="27">
        <f t="shared" si="5"/>
        <v>5</v>
      </c>
      <c r="O37" s="32"/>
    </row>
    <row r="38" s="3" customFormat="1" ht="14.5" spans="1:15">
      <c r="A38" s="21" t="s">
        <v>150</v>
      </c>
      <c r="B38" s="23" t="s">
        <v>151</v>
      </c>
      <c r="C38" s="22"/>
      <c r="D38" s="24" t="s">
        <v>71</v>
      </c>
      <c r="E38" s="25">
        <v>5</v>
      </c>
      <c r="F38" s="26">
        <v>20</v>
      </c>
      <c r="G38" s="26">
        <v>1</v>
      </c>
      <c r="H38" s="27">
        <f t="shared" si="3"/>
        <v>100</v>
      </c>
      <c r="I38" s="24"/>
      <c r="J38" s="24" t="s">
        <v>71</v>
      </c>
      <c r="K38" s="25">
        <v>5</v>
      </c>
      <c r="L38" s="26">
        <v>20</v>
      </c>
      <c r="M38" s="26">
        <v>1</v>
      </c>
      <c r="N38" s="27">
        <f t="shared" si="5"/>
        <v>100</v>
      </c>
      <c r="O38" s="32"/>
    </row>
    <row r="39" s="3" customFormat="1" ht="14.5" spans="1:15">
      <c r="A39" s="21" t="s">
        <v>152</v>
      </c>
      <c r="B39" s="23" t="s">
        <v>153</v>
      </c>
      <c r="C39" s="22" t="s">
        <v>154</v>
      </c>
      <c r="D39" s="24" t="s">
        <v>71</v>
      </c>
      <c r="E39" s="25">
        <v>30</v>
      </c>
      <c r="F39" s="26">
        <v>1</v>
      </c>
      <c r="G39" s="26">
        <v>1</v>
      </c>
      <c r="H39" s="27">
        <f t="shared" si="3"/>
        <v>30</v>
      </c>
      <c r="I39" s="24"/>
      <c r="J39" s="24" t="s">
        <v>71</v>
      </c>
      <c r="K39" s="25">
        <v>30</v>
      </c>
      <c r="L39" s="26">
        <v>1</v>
      </c>
      <c r="M39" s="26">
        <v>1</v>
      </c>
      <c r="N39" s="27">
        <f t="shared" si="5"/>
        <v>30</v>
      </c>
      <c r="O39" s="32"/>
    </row>
    <row r="40" s="3" customFormat="1" ht="14.5" spans="1:15">
      <c r="A40" s="21" t="s">
        <v>155</v>
      </c>
      <c r="B40" s="23" t="s">
        <v>156</v>
      </c>
      <c r="C40" s="22" t="s">
        <v>157</v>
      </c>
      <c r="D40" s="24" t="s">
        <v>71</v>
      </c>
      <c r="E40" s="25">
        <v>80</v>
      </c>
      <c r="F40" s="26">
        <v>1</v>
      </c>
      <c r="G40" s="26">
        <v>1</v>
      </c>
      <c r="H40" s="27">
        <f t="shared" si="3"/>
        <v>80</v>
      </c>
      <c r="I40" s="24"/>
      <c r="J40" s="24" t="s">
        <v>71</v>
      </c>
      <c r="K40" s="25">
        <v>80</v>
      </c>
      <c r="L40" s="26">
        <v>1</v>
      </c>
      <c r="M40" s="26">
        <v>1</v>
      </c>
      <c r="N40" s="27">
        <f t="shared" si="5"/>
        <v>80</v>
      </c>
      <c r="O40" s="32"/>
    </row>
    <row r="41" s="3" customFormat="1" ht="14.5" spans="1:15">
      <c r="A41" s="21" t="s">
        <v>158</v>
      </c>
      <c r="B41" s="23" t="s">
        <v>159</v>
      </c>
      <c r="C41" s="31" t="s">
        <v>160</v>
      </c>
      <c r="D41" s="32" t="s">
        <v>161</v>
      </c>
      <c r="E41" s="33">
        <v>150</v>
      </c>
      <c r="F41" s="26">
        <v>24</v>
      </c>
      <c r="G41" s="26">
        <v>1</v>
      </c>
      <c r="H41" s="27">
        <f t="shared" si="3"/>
        <v>3600</v>
      </c>
      <c r="I41" s="24"/>
      <c r="J41" s="24" t="s">
        <v>161</v>
      </c>
      <c r="K41" s="25">
        <v>150</v>
      </c>
      <c r="L41" s="26"/>
      <c r="M41" s="26"/>
      <c r="N41" s="27">
        <f t="shared" ref="N41:N47" si="6">L41*M41*K41</f>
        <v>0</v>
      </c>
      <c r="O41" s="32" t="s">
        <v>162</v>
      </c>
    </row>
    <row r="42" s="3" customFormat="1" ht="14.5" spans="1:15">
      <c r="A42" s="21" t="s">
        <v>163</v>
      </c>
      <c r="B42" s="23" t="s">
        <v>164</v>
      </c>
      <c r="C42" s="31" t="s">
        <v>165</v>
      </c>
      <c r="D42" s="32" t="s">
        <v>166</v>
      </c>
      <c r="E42" s="33">
        <v>50</v>
      </c>
      <c r="F42" s="26">
        <v>24</v>
      </c>
      <c r="G42" s="26">
        <v>1</v>
      </c>
      <c r="H42" s="27">
        <f t="shared" si="3"/>
        <v>1200</v>
      </c>
      <c r="I42" s="24"/>
      <c r="J42" s="24" t="s">
        <v>166</v>
      </c>
      <c r="K42" s="25">
        <v>50</v>
      </c>
      <c r="L42" s="26"/>
      <c r="M42" s="26"/>
      <c r="N42" s="27">
        <f t="shared" si="6"/>
        <v>0</v>
      </c>
      <c r="O42" s="32" t="s">
        <v>162</v>
      </c>
    </row>
    <row r="43" s="3" customFormat="1" ht="14.5" spans="1:15">
      <c r="A43" s="21" t="s">
        <v>167</v>
      </c>
      <c r="B43" s="23" t="s">
        <v>168</v>
      </c>
      <c r="C43" s="31" t="s">
        <v>169</v>
      </c>
      <c r="D43" s="32" t="s">
        <v>166</v>
      </c>
      <c r="E43" s="33">
        <v>150</v>
      </c>
      <c r="F43" s="26">
        <v>24</v>
      </c>
      <c r="G43" s="26">
        <v>1</v>
      </c>
      <c r="H43" s="27">
        <f t="shared" si="3"/>
        <v>3600</v>
      </c>
      <c r="I43" s="24"/>
      <c r="J43" s="24" t="s">
        <v>166</v>
      </c>
      <c r="K43" s="25">
        <v>150</v>
      </c>
      <c r="L43" s="26"/>
      <c r="M43" s="26"/>
      <c r="N43" s="27">
        <f t="shared" si="6"/>
        <v>0</v>
      </c>
      <c r="O43" s="32" t="s">
        <v>162</v>
      </c>
    </row>
    <row r="44" s="3" customFormat="1" ht="29" spans="1:15">
      <c r="A44" s="21" t="s">
        <v>170</v>
      </c>
      <c r="B44" s="23" t="s">
        <v>171</v>
      </c>
      <c r="C44" s="31" t="s">
        <v>172</v>
      </c>
      <c r="D44" s="32" t="s">
        <v>105</v>
      </c>
      <c r="E44" s="33">
        <v>8000</v>
      </c>
      <c r="F44" s="26">
        <v>1</v>
      </c>
      <c r="G44" s="26">
        <v>1</v>
      </c>
      <c r="H44" s="27">
        <f t="shared" si="3"/>
        <v>8000</v>
      </c>
      <c r="I44" s="24"/>
      <c r="J44" s="24" t="s">
        <v>105</v>
      </c>
      <c r="K44" s="25">
        <v>8000</v>
      </c>
      <c r="L44" s="26"/>
      <c r="M44" s="26"/>
      <c r="N44" s="27">
        <f t="shared" si="6"/>
        <v>0</v>
      </c>
      <c r="O44" s="32" t="s">
        <v>162</v>
      </c>
    </row>
    <row r="45" s="3" customFormat="1" ht="14.5" spans="1:15">
      <c r="A45" s="21" t="s">
        <v>173</v>
      </c>
      <c r="B45" s="23" t="s">
        <v>174</v>
      </c>
      <c r="C45" s="31" t="s">
        <v>175</v>
      </c>
      <c r="D45" s="32" t="s">
        <v>105</v>
      </c>
      <c r="E45" s="33">
        <v>300</v>
      </c>
      <c r="F45" s="26">
        <v>1</v>
      </c>
      <c r="G45" s="26">
        <v>1</v>
      </c>
      <c r="H45" s="27">
        <f t="shared" si="3"/>
        <v>300</v>
      </c>
      <c r="I45" s="24"/>
      <c r="J45" s="24" t="s">
        <v>105</v>
      </c>
      <c r="K45" s="25">
        <v>300</v>
      </c>
      <c r="L45" s="26"/>
      <c r="M45" s="26"/>
      <c r="N45" s="27">
        <f t="shared" si="6"/>
        <v>0</v>
      </c>
      <c r="O45" s="32" t="s">
        <v>162</v>
      </c>
    </row>
    <row r="46" s="3" customFormat="1" ht="29" spans="1:15">
      <c r="A46" s="21" t="s">
        <v>176</v>
      </c>
      <c r="B46" s="23" t="s">
        <v>177</v>
      </c>
      <c r="C46" s="31" t="s">
        <v>178</v>
      </c>
      <c r="D46" s="32" t="s">
        <v>71</v>
      </c>
      <c r="E46" s="33">
        <v>140</v>
      </c>
      <c r="F46" s="26">
        <v>10</v>
      </c>
      <c r="G46" s="26">
        <v>1</v>
      </c>
      <c r="H46" s="27">
        <f t="shared" si="3"/>
        <v>1400</v>
      </c>
      <c r="I46" s="24"/>
      <c r="J46" s="24" t="s">
        <v>71</v>
      </c>
      <c r="K46" s="25">
        <v>140</v>
      </c>
      <c r="L46" s="26"/>
      <c r="M46" s="26"/>
      <c r="N46" s="27">
        <f t="shared" si="6"/>
        <v>0</v>
      </c>
      <c r="O46" s="32" t="s">
        <v>162</v>
      </c>
    </row>
    <row r="47" s="3" customFormat="1" ht="14.5" spans="1:15">
      <c r="A47" s="21" t="s">
        <v>179</v>
      </c>
      <c r="B47" s="23" t="s">
        <v>180</v>
      </c>
      <c r="C47" s="31" t="s">
        <v>181</v>
      </c>
      <c r="D47" s="32" t="s">
        <v>71</v>
      </c>
      <c r="E47" s="33">
        <v>80</v>
      </c>
      <c r="F47" s="26">
        <v>10</v>
      </c>
      <c r="G47" s="26">
        <v>1</v>
      </c>
      <c r="H47" s="27">
        <f t="shared" si="3"/>
        <v>800</v>
      </c>
      <c r="I47" s="24"/>
      <c r="J47" s="24" t="s">
        <v>71</v>
      </c>
      <c r="K47" s="25">
        <v>80</v>
      </c>
      <c r="L47" s="26"/>
      <c r="M47" s="26"/>
      <c r="N47" s="27">
        <f t="shared" si="6"/>
        <v>0</v>
      </c>
      <c r="O47" s="32" t="s">
        <v>162</v>
      </c>
    </row>
    <row r="48" s="3" customFormat="1" ht="14.5" spans="1:15">
      <c r="A48" s="21" t="s">
        <v>182</v>
      </c>
      <c r="B48" s="23" t="s">
        <v>183</v>
      </c>
      <c r="C48" s="31" t="s">
        <v>184</v>
      </c>
      <c r="D48" s="32" t="s">
        <v>185</v>
      </c>
      <c r="E48" s="33">
        <v>300</v>
      </c>
      <c r="F48" s="34">
        <v>1</v>
      </c>
      <c r="G48" s="34">
        <v>1</v>
      </c>
      <c r="H48" s="35">
        <f t="shared" si="3"/>
        <v>300</v>
      </c>
      <c r="I48" s="62"/>
      <c r="J48" s="32" t="s">
        <v>185</v>
      </c>
      <c r="K48" s="33">
        <v>300</v>
      </c>
      <c r="L48" s="34">
        <v>1</v>
      </c>
      <c r="M48" s="34">
        <v>1</v>
      </c>
      <c r="N48" s="35">
        <f t="shared" si="5"/>
        <v>300</v>
      </c>
      <c r="O48" s="62"/>
    </row>
    <row r="49" s="2" customFormat="1" ht="28.9" customHeight="1" spans="1:15">
      <c r="A49" s="21" t="s">
        <v>186</v>
      </c>
      <c r="B49" s="23" t="s">
        <v>187</v>
      </c>
      <c r="C49" s="22"/>
      <c r="D49" s="24" t="s">
        <v>188</v>
      </c>
      <c r="E49" s="25">
        <v>1000</v>
      </c>
      <c r="F49" s="26">
        <v>6</v>
      </c>
      <c r="G49" s="26">
        <v>1</v>
      </c>
      <c r="H49" s="27">
        <f t="shared" si="3"/>
        <v>6000</v>
      </c>
      <c r="I49" s="46" t="s">
        <v>189</v>
      </c>
      <c r="J49" s="24" t="s">
        <v>188</v>
      </c>
      <c r="K49" s="25">
        <v>1000</v>
      </c>
      <c r="L49" s="26">
        <v>6</v>
      </c>
      <c r="M49" s="26">
        <v>1</v>
      </c>
      <c r="N49" s="27">
        <f t="shared" si="5"/>
        <v>6000</v>
      </c>
      <c r="O49" s="46" t="s">
        <v>189</v>
      </c>
    </row>
    <row r="50" s="2" customFormat="1" spans="1:15">
      <c r="A50" s="21"/>
      <c r="B50" s="23"/>
      <c r="C50" s="42"/>
      <c r="D50" s="24"/>
      <c r="E50" s="38" t="s">
        <v>41</v>
      </c>
      <c r="F50" s="26"/>
      <c r="G50" s="26"/>
      <c r="H50" s="40">
        <f>SUM(H30:H49)</f>
        <v>47315</v>
      </c>
      <c r="I50" s="46"/>
      <c r="J50" s="24"/>
      <c r="K50" s="38" t="s">
        <v>41</v>
      </c>
      <c r="L50" s="26"/>
      <c r="M50" s="26"/>
      <c r="N50" s="40">
        <f>SUM(N30:N49)</f>
        <v>25465</v>
      </c>
      <c r="O50" s="46"/>
    </row>
    <row r="51" s="2" customFormat="1" spans="1:15">
      <c r="A51" s="92"/>
      <c r="B51" s="37"/>
      <c r="C51" s="37"/>
      <c r="D51" s="37"/>
      <c r="E51" s="56" t="s">
        <v>190</v>
      </c>
      <c r="F51" s="39"/>
      <c r="G51" s="39"/>
      <c r="H51" s="40">
        <f>H50*10</f>
        <v>473150</v>
      </c>
      <c r="I51" s="71"/>
      <c r="J51" s="37"/>
      <c r="K51" s="56" t="s">
        <v>191</v>
      </c>
      <c r="L51" s="39"/>
      <c r="M51" s="39"/>
      <c r="N51" s="40">
        <f>N50*17</f>
        <v>432905</v>
      </c>
      <c r="O51" s="142"/>
    </row>
    <row r="52" s="2" customFormat="1" spans="1:15">
      <c r="A52" s="92"/>
      <c r="B52" s="37"/>
      <c r="C52" s="37"/>
      <c r="D52" s="37"/>
      <c r="E52" s="56"/>
      <c r="F52" s="39"/>
      <c r="G52" s="39"/>
      <c r="H52" s="40"/>
      <c r="I52" s="71"/>
      <c r="J52" s="37"/>
      <c r="K52" s="56"/>
      <c r="L52" s="39"/>
      <c r="M52" s="39"/>
      <c r="N52" s="40"/>
      <c r="O52" s="142"/>
    </row>
    <row r="53" s="2" customFormat="1" ht="18.5" spans="1:15">
      <c r="A53" s="161">
        <v>3</v>
      </c>
      <c r="B53" s="57" t="s">
        <v>192</v>
      </c>
      <c r="C53" s="43"/>
      <c r="D53" s="43"/>
      <c r="E53" s="58"/>
      <c r="F53" s="59"/>
      <c r="G53" s="59"/>
      <c r="H53" s="58"/>
      <c r="I53" s="43"/>
      <c r="J53" s="43"/>
      <c r="K53" s="58"/>
      <c r="L53" s="59"/>
      <c r="M53" s="59"/>
      <c r="N53" s="58"/>
      <c r="O53" s="43"/>
    </row>
    <row r="54" s="3" customFormat="1" spans="1:15">
      <c r="A54" s="30" t="s">
        <v>193</v>
      </c>
      <c r="B54" s="23" t="s">
        <v>194</v>
      </c>
      <c r="C54" s="31"/>
      <c r="D54" s="61" t="s">
        <v>71</v>
      </c>
      <c r="E54" s="33">
        <v>35</v>
      </c>
      <c r="F54" s="34">
        <v>2</v>
      </c>
      <c r="G54" s="34">
        <v>1</v>
      </c>
      <c r="H54" s="35">
        <f t="shared" ref="H54:H83" si="7">F54*G54*E54</f>
        <v>70</v>
      </c>
      <c r="I54" s="32"/>
      <c r="J54" s="61" t="s">
        <v>71</v>
      </c>
      <c r="K54" s="33">
        <v>35</v>
      </c>
      <c r="L54" s="34">
        <v>2</v>
      </c>
      <c r="M54" s="34">
        <v>1</v>
      </c>
      <c r="N54" s="35">
        <f t="shared" ref="N54:N85" si="8">L54*M54*K54</f>
        <v>70</v>
      </c>
      <c r="O54" s="32"/>
    </row>
    <row r="55" s="4" customFormat="1" ht="28.9" customHeight="1" spans="1:15">
      <c r="A55" s="30" t="s">
        <v>195</v>
      </c>
      <c r="B55" s="46" t="s">
        <v>196</v>
      </c>
      <c r="C55" s="63" t="s">
        <v>197</v>
      </c>
      <c r="D55" s="64" t="s">
        <v>71</v>
      </c>
      <c r="E55" s="65">
        <v>1000</v>
      </c>
      <c r="F55" s="66">
        <v>1</v>
      </c>
      <c r="G55" s="66">
        <v>1</v>
      </c>
      <c r="H55" s="35">
        <f t="shared" si="7"/>
        <v>1000</v>
      </c>
      <c r="I55" s="62" t="s">
        <v>198</v>
      </c>
      <c r="J55" s="64" t="s">
        <v>71</v>
      </c>
      <c r="K55" s="65">
        <v>1000</v>
      </c>
      <c r="L55" s="66">
        <v>1</v>
      </c>
      <c r="M55" s="66">
        <v>1</v>
      </c>
      <c r="N55" s="35">
        <f t="shared" si="8"/>
        <v>1000</v>
      </c>
      <c r="O55" s="62" t="s">
        <v>198</v>
      </c>
    </row>
    <row r="56" s="3" customFormat="1" ht="28.9" customHeight="1" spans="1:15">
      <c r="A56" s="30" t="s">
        <v>199</v>
      </c>
      <c r="B56" s="23" t="s">
        <v>200</v>
      </c>
      <c r="C56" s="31" t="s">
        <v>201</v>
      </c>
      <c r="D56" s="61" t="s">
        <v>105</v>
      </c>
      <c r="E56" s="33">
        <v>550</v>
      </c>
      <c r="F56" s="34">
        <v>4</v>
      </c>
      <c r="G56" s="34">
        <v>1</v>
      </c>
      <c r="H56" s="35">
        <f t="shared" si="7"/>
        <v>2200</v>
      </c>
      <c r="I56" s="62" t="s">
        <v>198</v>
      </c>
      <c r="J56" s="61" t="s">
        <v>105</v>
      </c>
      <c r="K56" s="33">
        <v>550</v>
      </c>
      <c r="L56" s="34">
        <v>4</v>
      </c>
      <c r="M56" s="34">
        <v>1</v>
      </c>
      <c r="N56" s="35">
        <f t="shared" si="8"/>
        <v>2200</v>
      </c>
      <c r="O56" s="62" t="s">
        <v>198</v>
      </c>
    </row>
    <row r="57" s="3" customFormat="1" spans="1:15">
      <c r="A57" s="21"/>
      <c r="B57" s="23" t="s">
        <v>202</v>
      </c>
      <c r="C57" s="31"/>
      <c r="D57" s="61" t="s">
        <v>105</v>
      </c>
      <c r="E57" s="33">
        <v>1500</v>
      </c>
      <c r="F57" s="34">
        <v>1</v>
      </c>
      <c r="G57" s="34">
        <v>1</v>
      </c>
      <c r="H57" s="35">
        <f t="shared" si="7"/>
        <v>1500</v>
      </c>
      <c r="I57" s="62"/>
      <c r="J57" s="61" t="s">
        <v>105</v>
      </c>
      <c r="K57" s="33">
        <v>1500</v>
      </c>
      <c r="L57" s="34">
        <v>1</v>
      </c>
      <c r="M57" s="34">
        <v>1</v>
      </c>
      <c r="N57" s="35">
        <f t="shared" si="8"/>
        <v>1500</v>
      </c>
      <c r="O57" s="62"/>
    </row>
    <row r="58" s="3" customFormat="1" ht="14.5" spans="1:15">
      <c r="A58" s="30" t="s">
        <v>203</v>
      </c>
      <c r="B58" s="23" t="s">
        <v>204</v>
      </c>
      <c r="C58" s="31" t="s">
        <v>205</v>
      </c>
      <c r="D58" s="32" t="s">
        <v>143</v>
      </c>
      <c r="E58" s="33">
        <v>3</v>
      </c>
      <c r="F58" s="34">
        <v>300</v>
      </c>
      <c r="G58" s="34">
        <v>1</v>
      </c>
      <c r="H58" s="35">
        <f t="shared" si="7"/>
        <v>900</v>
      </c>
      <c r="I58" s="62"/>
      <c r="J58" s="32" t="s">
        <v>143</v>
      </c>
      <c r="K58" s="33">
        <v>3</v>
      </c>
      <c r="L58" s="34">
        <v>300</v>
      </c>
      <c r="M58" s="34">
        <v>1</v>
      </c>
      <c r="N58" s="35">
        <f t="shared" si="8"/>
        <v>900</v>
      </c>
      <c r="O58" s="62"/>
    </row>
    <row r="59" s="3" customFormat="1" ht="14.5" spans="1:15">
      <c r="A59" s="30" t="s">
        <v>206</v>
      </c>
      <c r="B59" s="23" t="s">
        <v>207</v>
      </c>
      <c r="C59" s="31" t="s">
        <v>205</v>
      </c>
      <c r="D59" s="32" t="s">
        <v>143</v>
      </c>
      <c r="E59" s="33">
        <v>3</v>
      </c>
      <c r="F59" s="34">
        <v>100</v>
      </c>
      <c r="G59" s="34">
        <v>1</v>
      </c>
      <c r="H59" s="35">
        <f t="shared" si="7"/>
        <v>300</v>
      </c>
      <c r="I59" s="62"/>
      <c r="J59" s="32" t="s">
        <v>143</v>
      </c>
      <c r="K59" s="33">
        <v>3</v>
      </c>
      <c r="L59" s="34">
        <v>100</v>
      </c>
      <c r="M59" s="34">
        <v>1</v>
      </c>
      <c r="N59" s="35">
        <f t="shared" si="8"/>
        <v>300</v>
      </c>
      <c r="O59" s="62"/>
    </row>
    <row r="60" s="3" customFormat="1" ht="14.5" spans="1:15">
      <c r="A60" s="30" t="s">
        <v>208</v>
      </c>
      <c r="B60" s="23" t="s">
        <v>209</v>
      </c>
      <c r="C60" s="31" t="s">
        <v>210</v>
      </c>
      <c r="D60" s="32" t="s">
        <v>211</v>
      </c>
      <c r="E60" s="33">
        <v>0.5</v>
      </c>
      <c r="F60" s="34">
        <v>100</v>
      </c>
      <c r="G60" s="34">
        <v>1</v>
      </c>
      <c r="H60" s="35">
        <f t="shared" si="7"/>
        <v>50</v>
      </c>
      <c r="I60" s="62"/>
      <c r="J60" s="32" t="s">
        <v>211</v>
      </c>
      <c r="K60" s="33">
        <v>0.5</v>
      </c>
      <c r="L60" s="34">
        <v>100</v>
      </c>
      <c r="M60" s="34">
        <v>1</v>
      </c>
      <c r="N60" s="35">
        <f t="shared" si="8"/>
        <v>50</v>
      </c>
      <c r="O60" s="62"/>
    </row>
    <row r="61" s="3" customFormat="1" ht="14.5" spans="1:15">
      <c r="A61" s="30" t="s">
        <v>212</v>
      </c>
      <c r="B61" s="23" t="s">
        <v>213</v>
      </c>
      <c r="C61" s="31" t="s">
        <v>214</v>
      </c>
      <c r="D61" s="32" t="s">
        <v>211</v>
      </c>
      <c r="E61" s="33">
        <v>10</v>
      </c>
      <c r="F61" s="34">
        <v>300</v>
      </c>
      <c r="G61" s="34">
        <v>1</v>
      </c>
      <c r="H61" s="35">
        <f t="shared" si="7"/>
        <v>3000</v>
      </c>
      <c r="I61" s="62"/>
      <c r="J61" s="32" t="s">
        <v>211</v>
      </c>
      <c r="K61" s="33">
        <v>10</v>
      </c>
      <c r="L61" s="34">
        <v>300</v>
      </c>
      <c r="M61" s="34">
        <v>1</v>
      </c>
      <c r="N61" s="35">
        <f t="shared" si="8"/>
        <v>3000</v>
      </c>
      <c r="O61" s="62"/>
    </row>
    <row r="62" s="3" customFormat="1" ht="14.5" spans="1:15">
      <c r="A62" s="30" t="s">
        <v>215</v>
      </c>
      <c r="B62" s="23" t="s">
        <v>216</v>
      </c>
      <c r="C62" s="31"/>
      <c r="D62" s="32" t="s">
        <v>143</v>
      </c>
      <c r="E62" s="33">
        <v>40</v>
      </c>
      <c r="F62" s="34">
        <v>2</v>
      </c>
      <c r="G62" s="34">
        <v>1</v>
      </c>
      <c r="H62" s="35">
        <f t="shared" si="7"/>
        <v>80</v>
      </c>
      <c r="I62" s="62"/>
      <c r="J62" s="32" t="s">
        <v>143</v>
      </c>
      <c r="K62" s="33">
        <v>40</v>
      </c>
      <c r="L62" s="26">
        <v>2</v>
      </c>
      <c r="M62" s="34">
        <v>1</v>
      </c>
      <c r="N62" s="35">
        <f t="shared" si="8"/>
        <v>80</v>
      </c>
      <c r="O62" s="62"/>
    </row>
    <row r="63" s="3" customFormat="1" ht="14.5" spans="1:15">
      <c r="A63" s="30" t="s">
        <v>217</v>
      </c>
      <c r="B63" s="23" t="s">
        <v>218</v>
      </c>
      <c r="C63" s="31" t="s">
        <v>210</v>
      </c>
      <c r="D63" s="32" t="s">
        <v>143</v>
      </c>
      <c r="E63" s="33">
        <v>0.5</v>
      </c>
      <c r="F63" s="34">
        <v>200</v>
      </c>
      <c r="G63" s="34">
        <v>1</v>
      </c>
      <c r="H63" s="35">
        <f t="shared" si="7"/>
        <v>100</v>
      </c>
      <c r="I63" s="62"/>
      <c r="J63" s="32" t="s">
        <v>143</v>
      </c>
      <c r="K63" s="33">
        <v>0.5</v>
      </c>
      <c r="L63" s="34">
        <v>200</v>
      </c>
      <c r="M63" s="34">
        <v>1</v>
      </c>
      <c r="N63" s="35">
        <f t="shared" si="8"/>
        <v>100</v>
      </c>
      <c r="O63" s="62"/>
    </row>
    <row r="64" s="3" customFormat="1" ht="14.5" spans="1:15">
      <c r="A64" s="30" t="s">
        <v>219</v>
      </c>
      <c r="B64" s="23" t="s">
        <v>220</v>
      </c>
      <c r="C64" s="31" t="s">
        <v>210</v>
      </c>
      <c r="D64" s="32" t="s">
        <v>143</v>
      </c>
      <c r="E64" s="33">
        <v>0.5</v>
      </c>
      <c r="F64" s="34">
        <v>200</v>
      </c>
      <c r="G64" s="34">
        <v>1</v>
      </c>
      <c r="H64" s="35">
        <f t="shared" si="7"/>
        <v>100</v>
      </c>
      <c r="I64" s="62"/>
      <c r="J64" s="32" t="s">
        <v>143</v>
      </c>
      <c r="K64" s="33">
        <v>0.5</v>
      </c>
      <c r="L64" s="34">
        <v>200</v>
      </c>
      <c r="M64" s="34">
        <v>1</v>
      </c>
      <c r="N64" s="35">
        <f t="shared" si="8"/>
        <v>100</v>
      </c>
      <c r="O64" s="62"/>
    </row>
    <row r="65" s="3" customFormat="1" ht="14.5" spans="1:15">
      <c r="A65" s="30" t="s">
        <v>221</v>
      </c>
      <c r="B65" s="23" t="s">
        <v>222</v>
      </c>
      <c r="C65" s="31" t="s">
        <v>223</v>
      </c>
      <c r="D65" s="32" t="s">
        <v>224</v>
      </c>
      <c r="E65" s="33">
        <v>40</v>
      </c>
      <c r="F65" s="34">
        <v>2</v>
      </c>
      <c r="G65" s="34">
        <v>1</v>
      </c>
      <c r="H65" s="35">
        <f t="shared" si="7"/>
        <v>80</v>
      </c>
      <c r="I65" s="62"/>
      <c r="J65" s="32" t="s">
        <v>224</v>
      </c>
      <c r="K65" s="33">
        <v>40</v>
      </c>
      <c r="L65" s="34">
        <v>2</v>
      </c>
      <c r="M65" s="34">
        <v>1</v>
      </c>
      <c r="N65" s="35">
        <f t="shared" si="8"/>
        <v>80</v>
      </c>
      <c r="O65" s="62"/>
    </row>
    <row r="66" s="3" customFormat="1" ht="14.5" spans="1:15">
      <c r="A66" s="30" t="s">
        <v>225</v>
      </c>
      <c r="B66" s="23" t="s">
        <v>226</v>
      </c>
      <c r="C66" s="31"/>
      <c r="D66" s="32" t="s">
        <v>227</v>
      </c>
      <c r="E66" s="33">
        <v>40</v>
      </c>
      <c r="F66" s="34">
        <v>2</v>
      </c>
      <c r="G66" s="34">
        <v>1</v>
      </c>
      <c r="H66" s="35">
        <f t="shared" si="7"/>
        <v>80</v>
      </c>
      <c r="I66" s="62"/>
      <c r="J66" s="32" t="s">
        <v>227</v>
      </c>
      <c r="K66" s="33">
        <v>40</v>
      </c>
      <c r="L66" s="34">
        <v>2</v>
      </c>
      <c r="M66" s="34">
        <v>1</v>
      </c>
      <c r="N66" s="35">
        <f t="shared" si="8"/>
        <v>80</v>
      </c>
      <c r="O66" s="62"/>
    </row>
    <row r="67" s="3" customFormat="1" ht="14.5" spans="1:15">
      <c r="A67" s="30" t="s">
        <v>228</v>
      </c>
      <c r="B67" s="23" t="s">
        <v>229</v>
      </c>
      <c r="C67" s="31"/>
      <c r="D67" s="32" t="s">
        <v>105</v>
      </c>
      <c r="E67" s="33">
        <v>150</v>
      </c>
      <c r="F67" s="34">
        <v>1</v>
      </c>
      <c r="G67" s="34">
        <v>1</v>
      </c>
      <c r="H67" s="35">
        <f t="shared" si="7"/>
        <v>150</v>
      </c>
      <c r="I67" s="62"/>
      <c r="J67" s="32" t="s">
        <v>105</v>
      </c>
      <c r="K67" s="33">
        <v>150</v>
      </c>
      <c r="L67" s="34">
        <v>1</v>
      </c>
      <c r="M67" s="34">
        <v>1</v>
      </c>
      <c r="N67" s="35">
        <f t="shared" si="8"/>
        <v>150</v>
      </c>
      <c r="O67" s="62"/>
    </row>
    <row r="68" s="3" customFormat="1" ht="14.5" spans="1:15">
      <c r="A68" s="30" t="s">
        <v>230</v>
      </c>
      <c r="B68" s="23" t="s">
        <v>231</v>
      </c>
      <c r="C68" s="31"/>
      <c r="D68" s="32" t="s">
        <v>232</v>
      </c>
      <c r="E68" s="33">
        <v>20</v>
      </c>
      <c r="F68" s="34">
        <v>8</v>
      </c>
      <c r="G68" s="34">
        <v>1</v>
      </c>
      <c r="H68" s="35">
        <f t="shared" si="7"/>
        <v>160</v>
      </c>
      <c r="I68" s="62" t="s">
        <v>233</v>
      </c>
      <c r="J68" s="32" t="s">
        <v>232</v>
      </c>
      <c r="K68" s="33">
        <v>20</v>
      </c>
      <c r="L68" s="34">
        <v>8</v>
      </c>
      <c r="M68" s="34">
        <v>1</v>
      </c>
      <c r="N68" s="35">
        <f t="shared" si="8"/>
        <v>160</v>
      </c>
      <c r="O68" s="62" t="s">
        <v>233</v>
      </c>
    </row>
    <row r="69" s="3" customFormat="1" ht="14.5" spans="1:15">
      <c r="A69" s="30" t="s">
        <v>234</v>
      </c>
      <c r="B69" s="23" t="s">
        <v>235</v>
      </c>
      <c r="C69" s="31" t="s">
        <v>236</v>
      </c>
      <c r="D69" s="32" t="s">
        <v>71</v>
      </c>
      <c r="E69" s="33">
        <v>800</v>
      </c>
      <c r="F69" s="34">
        <v>4</v>
      </c>
      <c r="G69" s="34">
        <v>1</v>
      </c>
      <c r="H69" s="35">
        <f t="shared" si="7"/>
        <v>3200</v>
      </c>
      <c r="I69" s="62" t="s">
        <v>233</v>
      </c>
      <c r="J69" s="32" t="s">
        <v>71</v>
      </c>
      <c r="K69" s="33">
        <v>800</v>
      </c>
      <c r="L69" s="34">
        <v>4</v>
      </c>
      <c r="M69" s="34">
        <v>1</v>
      </c>
      <c r="N69" s="35">
        <f t="shared" si="8"/>
        <v>3200</v>
      </c>
      <c r="O69" s="62" t="s">
        <v>233</v>
      </c>
    </row>
    <row r="70" s="3" customFormat="1" ht="14.5" spans="1:15">
      <c r="A70" s="30" t="s">
        <v>237</v>
      </c>
      <c r="B70" s="23" t="s">
        <v>238</v>
      </c>
      <c r="C70" s="31" t="s">
        <v>239</v>
      </c>
      <c r="D70" s="32" t="s">
        <v>105</v>
      </c>
      <c r="E70" s="33">
        <v>800</v>
      </c>
      <c r="F70" s="34">
        <v>1</v>
      </c>
      <c r="G70" s="34">
        <v>1</v>
      </c>
      <c r="H70" s="35">
        <f t="shared" si="7"/>
        <v>800</v>
      </c>
      <c r="I70" s="62" t="s">
        <v>233</v>
      </c>
      <c r="J70" s="32" t="s">
        <v>105</v>
      </c>
      <c r="K70" s="33">
        <v>800</v>
      </c>
      <c r="L70" s="26">
        <v>1</v>
      </c>
      <c r="M70" s="34">
        <v>1</v>
      </c>
      <c r="N70" s="35">
        <f t="shared" si="8"/>
        <v>800</v>
      </c>
      <c r="O70" s="62" t="s">
        <v>233</v>
      </c>
    </row>
    <row r="71" s="3" customFormat="1" ht="14.65" customHeight="1" spans="1:15">
      <c r="A71" s="30" t="s">
        <v>240</v>
      </c>
      <c r="B71" s="23" t="s">
        <v>241</v>
      </c>
      <c r="C71" s="60" t="s">
        <v>242</v>
      </c>
      <c r="D71" s="32" t="s">
        <v>232</v>
      </c>
      <c r="E71" s="33">
        <v>800</v>
      </c>
      <c r="F71" s="34">
        <v>2</v>
      </c>
      <c r="G71" s="34">
        <v>1</v>
      </c>
      <c r="H71" s="35">
        <f t="shared" si="7"/>
        <v>1600</v>
      </c>
      <c r="I71" s="62" t="s">
        <v>243</v>
      </c>
      <c r="J71" s="32" t="s">
        <v>232</v>
      </c>
      <c r="K71" s="33">
        <v>800</v>
      </c>
      <c r="L71" s="34">
        <v>2</v>
      </c>
      <c r="M71" s="34">
        <v>1</v>
      </c>
      <c r="N71" s="35">
        <f t="shared" si="8"/>
        <v>1600</v>
      </c>
      <c r="O71" s="62" t="s">
        <v>243</v>
      </c>
    </row>
    <row r="72" s="3" customFormat="1" ht="14.5" spans="1:15">
      <c r="A72" s="30" t="s">
        <v>244</v>
      </c>
      <c r="B72" s="22" t="s">
        <v>245</v>
      </c>
      <c r="C72" s="79" t="s">
        <v>246</v>
      </c>
      <c r="D72" s="79" t="s">
        <v>143</v>
      </c>
      <c r="E72" s="33">
        <v>35</v>
      </c>
      <c r="F72" s="34">
        <v>20</v>
      </c>
      <c r="G72" s="34">
        <v>1</v>
      </c>
      <c r="H72" s="27">
        <f t="shared" si="7"/>
        <v>700</v>
      </c>
      <c r="I72" s="62"/>
      <c r="J72" s="79" t="s">
        <v>143</v>
      </c>
      <c r="K72" s="33">
        <v>35</v>
      </c>
      <c r="L72" s="34">
        <v>20</v>
      </c>
      <c r="M72" s="34">
        <v>1</v>
      </c>
      <c r="N72" s="27">
        <f t="shared" si="8"/>
        <v>700</v>
      </c>
      <c r="O72" s="62"/>
    </row>
    <row r="73" s="2" customFormat="1" ht="14.5" spans="1:15">
      <c r="A73" s="30" t="s">
        <v>247</v>
      </c>
      <c r="B73" s="23" t="s">
        <v>248</v>
      </c>
      <c r="C73" s="22" t="s">
        <v>249</v>
      </c>
      <c r="D73" s="24" t="s">
        <v>50</v>
      </c>
      <c r="E73" s="25">
        <v>400</v>
      </c>
      <c r="F73" s="26">
        <v>2</v>
      </c>
      <c r="G73" s="26">
        <v>1</v>
      </c>
      <c r="H73" s="27">
        <f t="shared" si="7"/>
        <v>800</v>
      </c>
      <c r="I73" s="46"/>
      <c r="J73" s="24" t="s">
        <v>50</v>
      </c>
      <c r="K73" s="25">
        <v>400</v>
      </c>
      <c r="L73" s="26">
        <v>2</v>
      </c>
      <c r="M73" s="26">
        <v>1</v>
      </c>
      <c r="N73" s="27">
        <f t="shared" si="8"/>
        <v>800</v>
      </c>
      <c r="O73" s="46"/>
    </row>
    <row r="74" s="3" customFormat="1" ht="14.5" spans="1:15">
      <c r="A74" s="30" t="s">
        <v>250</v>
      </c>
      <c r="B74" s="23" t="s">
        <v>251</v>
      </c>
      <c r="C74" s="31" t="s">
        <v>252</v>
      </c>
      <c r="D74" s="24" t="s">
        <v>50</v>
      </c>
      <c r="E74" s="33">
        <v>3000</v>
      </c>
      <c r="F74" s="34">
        <v>1</v>
      </c>
      <c r="G74" s="34">
        <v>1</v>
      </c>
      <c r="H74" s="35">
        <f t="shared" si="7"/>
        <v>3000</v>
      </c>
      <c r="I74" s="62"/>
      <c r="J74" s="24" t="s">
        <v>50</v>
      </c>
      <c r="K74" s="33">
        <v>3000</v>
      </c>
      <c r="L74" s="34">
        <v>1</v>
      </c>
      <c r="M74" s="34">
        <v>1</v>
      </c>
      <c r="N74" s="35">
        <f t="shared" si="8"/>
        <v>3000</v>
      </c>
      <c r="O74" s="62"/>
    </row>
    <row r="75" s="3" customFormat="1" ht="14.5" spans="1:15">
      <c r="A75" s="30" t="s">
        <v>253</v>
      </c>
      <c r="B75" s="23" t="s">
        <v>254</v>
      </c>
      <c r="C75" s="31" t="s">
        <v>252</v>
      </c>
      <c r="D75" s="24" t="s">
        <v>50</v>
      </c>
      <c r="E75" s="33">
        <v>400</v>
      </c>
      <c r="F75" s="34">
        <v>1</v>
      </c>
      <c r="G75" s="34">
        <v>1</v>
      </c>
      <c r="H75" s="35">
        <f t="shared" si="7"/>
        <v>400</v>
      </c>
      <c r="I75" s="62"/>
      <c r="J75" s="24" t="s">
        <v>50</v>
      </c>
      <c r="K75" s="33">
        <v>400</v>
      </c>
      <c r="L75" s="34">
        <v>1</v>
      </c>
      <c r="M75" s="34">
        <v>1</v>
      </c>
      <c r="N75" s="35">
        <f t="shared" si="8"/>
        <v>400</v>
      </c>
      <c r="O75" s="62"/>
    </row>
    <row r="76" s="3" customFormat="1" ht="14.5" spans="1:15">
      <c r="A76" s="30" t="s">
        <v>255</v>
      </c>
      <c r="B76" s="23" t="s">
        <v>256</v>
      </c>
      <c r="C76" s="31" t="s">
        <v>257</v>
      </c>
      <c r="D76" s="24" t="s">
        <v>258</v>
      </c>
      <c r="E76" s="33">
        <v>200</v>
      </c>
      <c r="F76" s="34">
        <v>8</v>
      </c>
      <c r="G76" s="34">
        <v>1</v>
      </c>
      <c r="H76" s="35">
        <f t="shared" si="7"/>
        <v>1600</v>
      </c>
      <c r="I76" s="62"/>
      <c r="J76" s="24" t="s">
        <v>258</v>
      </c>
      <c r="K76" s="33">
        <v>200</v>
      </c>
      <c r="L76" s="34">
        <v>8</v>
      </c>
      <c r="M76" s="34">
        <v>1</v>
      </c>
      <c r="N76" s="35">
        <f t="shared" si="8"/>
        <v>1600</v>
      </c>
      <c r="O76" s="62"/>
    </row>
    <row r="77" s="2" customFormat="1" ht="14.5" spans="1:15">
      <c r="A77" s="30" t="s">
        <v>259</v>
      </c>
      <c r="B77" s="23" t="s">
        <v>260</v>
      </c>
      <c r="C77" s="22" t="s">
        <v>261</v>
      </c>
      <c r="D77" s="24" t="s">
        <v>50</v>
      </c>
      <c r="E77" s="25">
        <v>300</v>
      </c>
      <c r="F77" s="26">
        <v>6</v>
      </c>
      <c r="G77" s="26">
        <v>1</v>
      </c>
      <c r="H77" s="35">
        <f t="shared" si="7"/>
        <v>1800</v>
      </c>
      <c r="I77" s="46"/>
      <c r="J77" s="24" t="s">
        <v>50</v>
      </c>
      <c r="K77" s="25">
        <v>300</v>
      </c>
      <c r="L77" s="26">
        <v>6</v>
      </c>
      <c r="M77" s="26">
        <v>1</v>
      </c>
      <c r="N77" s="35">
        <f t="shared" si="8"/>
        <v>1800</v>
      </c>
      <c r="O77" s="46"/>
    </row>
    <row r="78" s="152" customFormat="1" ht="14.5" spans="1:15">
      <c r="A78" s="183" t="s">
        <v>262</v>
      </c>
      <c r="B78" s="23" t="s">
        <v>263</v>
      </c>
      <c r="C78" s="22" t="s">
        <v>264</v>
      </c>
      <c r="D78" s="24" t="s">
        <v>50</v>
      </c>
      <c r="E78" s="25">
        <v>45</v>
      </c>
      <c r="F78" s="26">
        <v>13</v>
      </c>
      <c r="G78" s="26">
        <v>1</v>
      </c>
      <c r="H78" s="27">
        <f t="shared" si="7"/>
        <v>585</v>
      </c>
      <c r="I78" s="46"/>
      <c r="J78" s="24" t="s">
        <v>50</v>
      </c>
      <c r="K78" s="25">
        <v>45</v>
      </c>
      <c r="L78" s="26"/>
      <c r="M78" s="26">
        <v>1</v>
      </c>
      <c r="N78" s="27">
        <f t="shared" si="8"/>
        <v>0</v>
      </c>
      <c r="O78" s="46"/>
    </row>
    <row r="79" s="2" customFormat="1" ht="14.5" spans="1:15">
      <c r="A79" s="30" t="s">
        <v>265</v>
      </c>
      <c r="B79" s="23" t="s">
        <v>266</v>
      </c>
      <c r="C79" s="22" t="s">
        <v>267</v>
      </c>
      <c r="D79" s="24" t="s">
        <v>50</v>
      </c>
      <c r="E79" s="25">
        <v>1000</v>
      </c>
      <c r="F79" s="26">
        <v>2</v>
      </c>
      <c r="G79" s="26">
        <v>1</v>
      </c>
      <c r="H79" s="27">
        <f t="shared" si="7"/>
        <v>2000</v>
      </c>
      <c r="I79" s="46"/>
      <c r="J79" s="24" t="s">
        <v>50</v>
      </c>
      <c r="K79" s="25">
        <v>1000</v>
      </c>
      <c r="L79" s="26">
        <v>2</v>
      </c>
      <c r="M79" s="26">
        <v>1</v>
      </c>
      <c r="N79" s="27">
        <f t="shared" si="8"/>
        <v>2000</v>
      </c>
      <c r="O79" s="46"/>
    </row>
    <row r="80" s="2" customFormat="1" ht="14.5" spans="1:15">
      <c r="A80" s="30" t="s">
        <v>268</v>
      </c>
      <c r="B80" s="23" t="s">
        <v>269</v>
      </c>
      <c r="C80" s="22" t="s">
        <v>267</v>
      </c>
      <c r="D80" s="24" t="s">
        <v>50</v>
      </c>
      <c r="E80" s="80">
        <v>1500</v>
      </c>
      <c r="F80" s="81">
        <v>2</v>
      </c>
      <c r="G80" s="26">
        <v>1</v>
      </c>
      <c r="H80" s="27">
        <f t="shared" si="7"/>
        <v>3000</v>
      </c>
      <c r="I80" s="46"/>
      <c r="J80" s="24" t="s">
        <v>50</v>
      </c>
      <c r="K80" s="80">
        <v>1500</v>
      </c>
      <c r="L80" s="81">
        <v>2</v>
      </c>
      <c r="M80" s="26">
        <v>1</v>
      </c>
      <c r="N80" s="27">
        <f t="shared" si="8"/>
        <v>3000</v>
      </c>
      <c r="O80" s="46"/>
    </row>
    <row r="81" s="2" customFormat="1" ht="14.5" spans="1:15">
      <c r="A81" s="30" t="s">
        <v>270</v>
      </c>
      <c r="B81" s="82" t="s">
        <v>271</v>
      </c>
      <c r="C81" s="22"/>
      <c r="D81" s="24" t="s">
        <v>50</v>
      </c>
      <c r="E81" s="80">
        <v>1500</v>
      </c>
      <c r="F81" s="81">
        <v>2</v>
      </c>
      <c r="G81" s="26">
        <v>1</v>
      </c>
      <c r="H81" s="27">
        <f t="shared" si="7"/>
        <v>3000</v>
      </c>
      <c r="I81" s="46"/>
      <c r="J81" s="24" t="s">
        <v>50</v>
      </c>
      <c r="K81" s="80">
        <v>1500</v>
      </c>
      <c r="L81" s="81">
        <v>2</v>
      </c>
      <c r="M81" s="26">
        <v>1</v>
      </c>
      <c r="N81" s="27">
        <f t="shared" si="8"/>
        <v>3000</v>
      </c>
      <c r="O81" s="46"/>
    </row>
    <row r="82" s="2" customFormat="1" ht="14.5" spans="1:15">
      <c r="A82" s="30" t="s">
        <v>272</v>
      </c>
      <c r="B82" s="23" t="s">
        <v>273</v>
      </c>
      <c r="C82" s="22"/>
      <c r="D82" s="24" t="s">
        <v>274</v>
      </c>
      <c r="E82" s="80">
        <v>2500</v>
      </c>
      <c r="F82" s="81">
        <v>2</v>
      </c>
      <c r="G82" s="26">
        <v>1</v>
      </c>
      <c r="H82" s="27">
        <f t="shared" si="7"/>
        <v>5000</v>
      </c>
      <c r="I82" s="46"/>
      <c r="J82" s="24" t="s">
        <v>274</v>
      </c>
      <c r="K82" s="80">
        <v>2500</v>
      </c>
      <c r="L82" s="81">
        <v>2</v>
      </c>
      <c r="M82" s="26">
        <v>1</v>
      </c>
      <c r="N82" s="27">
        <f t="shared" si="8"/>
        <v>5000</v>
      </c>
      <c r="O82" s="46"/>
    </row>
    <row r="83" s="2" customFormat="1" ht="14.5" spans="1:15">
      <c r="A83" s="30" t="s">
        <v>275</v>
      </c>
      <c r="B83" s="82" t="s">
        <v>276</v>
      </c>
      <c r="C83" s="22"/>
      <c r="D83" s="24" t="s">
        <v>274</v>
      </c>
      <c r="E83" s="80">
        <v>430</v>
      </c>
      <c r="F83" s="81">
        <v>2</v>
      </c>
      <c r="G83" s="26">
        <v>1</v>
      </c>
      <c r="H83" s="27">
        <f t="shared" si="7"/>
        <v>860</v>
      </c>
      <c r="I83" s="46"/>
      <c r="J83" s="24" t="s">
        <v>274</v>
      </c>
      <c r="K83" s="80">
        <v>430</v>
      </c>
      <c r="L83" s="81">
        <v>2</v>
      </c>
      <c r="M83" s="26">
        <v>1</v>
      </c>
      <c r="N83" s="27">
        <f t="shared" si="8"/>
        <v>860</v>
      </c>
      <c r="O83" s="46"/>
    </row>
    <row r="84" s="2" customFormat="1" ht="14.5" spans="1:15">
      <c r="A84" s="30" t="s">
        <v>277</v>
      </c>
      <c r="B84" s="23" t="s">
        <v>177</v>
      </c>
      <c r="C84" s="31"/>
      <c r="D84" s="32"/>
      <c r="E84" s="33"/>
      <c r="F84" s="26"/>
      <c r="G84" s="26"/>
      <c r="H84" s="27"/>
      <c r="I84" s="24"/>
      <c r="J84" s="24" t="s">
        <v>71</v>
      </c>
      <c r="K84" s="25">
        <v>140</v>
      </c>
      <c r="L84" s="26">
        <v>7</v>
      </c>
      <c r="M84" s="26">
        <v>1</v>
      </c>
      <c r="N84" s="27">
        <f t="shared" si="8"/>
        <v>980</v>
      </c>
      <c r="O84" s="32" t="s">
        <v>125</v>
      </c>
    </row>
    <row r="85" s="2" customFormat="1" ht="14.5" spans="1:15">
      <c r="A85" s="30" t="s">
        <v>278</v>
      </c>
      <c r="B85" s="23" t="s">
        <v>180</v>
      </c>
      <c r="C85" s="31" t="s">
        <v>181</v>
      </c>
      <c r="D85" s="32"/>
      <c r="E85" s="33"/>
      <c r="F85" s="26"/>
      <c r="G85" s="26"/>
      <c r="H85" s="27"/>
      <c r="I85" s="24"/>
      <c r="J85" s="24" t="s">
        <v>71</v>
      </c>
      <c r="K85" s="25">
        <v>80</v>
      </c>
      <c r="L85" s="26">
        <v>6</v>
      </c>
      <c r="M85" s="26">
        <v>1</v>
      </c>
      <c r="N85" s="27">
        <f t="shared" si="8"/>
        <v>480</v>
      </c>
      <c r="O85" s="32"/>
    </row>
    <row r="86" s="2" customFormat="1" spans="1:15">
      <c r="A86" s="183"/>
      <c r="B86" s="84"/>
      <c r="C86" s="22"/>
      <c r="D86" s="85"/>
      <c r="E86" s="86" t="s">
        <v>279</v>
      </c>
      <c r="F86" s="26"/>
      <c r="G86" s="26"/>
      <c r="H86" s="40">
        <f>SUM(H54:H83)</f>
        <v>38115</v>
      </c>
      <c r="I86" s="46"/>
      <c r="J86" s="85"/>
      <c r="K86" s="86" t="s">
        <v>279</v>
      </c>
      <c r="L86" s="26"/>
      <c r="M86" s="26"/>
      <c r="N86" s="40">
        <f>SUM(N54:N85)</f>
        <v>38990</v>
      </c>
      <c r="O86" s="46"/>
    </row>
    <row r="87" s="2" customFormat="1" spans="1:15">
      <c r="A87" s="183"/>
      <c r="B87" s="84"/>
      <c r="C87" s="22"/>
      <c r="D87" s="85"/>
      <c r="E87" s="86" t="s">
        <v>280</v>
      </c>
      <c r="F87" s="26"/>
      <c r="G87" s="26"/>
      <c r="H87" s="40">
        <f>H86*20</f>
        <v>762300</v>
      </c>
      <c r="I87" s="46"/>
      <c r="J87" s="85"/>
      <c r="K87" s="86" t="s">
        <v>281</v>
      </c>
      <c r="L87" s="26"/>
      <c r="M87" s="26"/>
      <c r="N87" s="40">
        <f>N86*17</f>
        <v>662830</v>
      </c>
      <c r="O87" s="46"/>
    </row>
    <row r="88" s="2" customFormat="1" spans="1:15">
      <c r="A88" s="183"/>
      <c r="B88" s="84"/>
      <c r="C88" s="22"/>
      <c r="D88" s="85"/>
      <c r="E88" s="86"/>
      <c r="F88" s="26"/>
      <c r="G88" s="26"/>
      <c r="H88" s="40"/>
      <c r="I88" s="46"/>
      <c r="J88" s="85"/>
      <c r="K88" s="86"/>
      <c r="L88" s="26"/>
      <c r="M88" s="26"/>
      <c r="N88" s="40"/>
      <c r="O88" s="46"/>
    </row>
    <row r="89" s="2" customFormat="1" ht="18.5" spans="1:15">
      <c r="A89" s="18">
        <v>4</v>
      </c>
      <c r="B89" s="87" t="s">
        <v>282</v>
      </c>
      <c r="C89" s="88"/>
      <c r="D89" s="88"/>
      <c r="E89" s="89"/>
      <c r="F89" s="90"/>
      <c r="G89" s="90"/>
      <c r="H89" s="91"/>
      <c r="I89" s="120"/>
      <c r="J89" s="88"/>
      <c r="K89" s="89"/>
      <c r="L89" s="90"/>
      <c r="M89" s="90"/>
      <c r="N89" s="91"/>
      <c r="O89" s="120"/>
    </row>
    <row r="90" s="3" customFormat="1" ht="14.5" spans="1:15">
      <c r="A90" s="21" t="s">
        <v>283</v>
      </c>
      <c r="B90" s="23" t="s">
        <v>159</v>
      </c>
      <c r="C90" s="22" t="s">
        <v>284</v>
      </c>
      <c r="D90" s="32"/>
      <c r="E90" s="33"/>
      <c r="F90" s="34"/>
      <c r="G90" s="34"/>
      <c r="H90" s="35"/>
      <c r="I90" s="32"/>
      <c r="J90" s="32" t="s">
        <v>161</v>
      </c>
      <c r="K90" s="33">
        <v>150</v>
      </c>
      <c r="L90" s="34">
        <v>32</v>
      </c>
      <c r="M90" s="34">
        <v>1</v>
      </c>
      <c r="N90" s="35">
        <f>L90*M90*K90</f>
        <v>4800</v>
      </c>
      <c r="O90" s="32" t="s">
        <v>147</v>
      </c>
    </row>
    <row r="91" s="3" customFormat="1" ht="14.5" spans="1:15">
      <c r="A91" s="21" t="s">
        <v>285</v>
      </c>
      <c r="B91" s="23" t="s">
        <v>164</v>
      </c>
      <c r="C91" s="22" t="s">
        <v>286</v>
      </c>
      <c r="D91" s="32"/>
      <c r="E91" s="33"/>
      <c r="F91" s="34"/>
      <c r="G91" s="34"/>
      <c r="H91" s="35"/>
      <c r="I91" s="32"/>
      <c r="J91" s="32" t="s">
        <v>166</v>
      </c>
      <c r="K91" s="33">
        <v>50</v>
      </c>
      <c r="L91" s="34">
        <v>32</v>
      </c>
      <c r="M91" s="34">
        <v>1</v>
      </c>
      <c r="N91" s="35">
        <f>L91*M91*K91</f>
        <v>1600</v>
      </c>
      <c r="O91" s="32" t="s">
        <v>147</v>
      </c>
    </row>
    <row r="92" s="3" customFormat="1" ht="14.5" spans="1:15">
      <c r="A92" s="21" t="s">
        <v>287</v>
      </c>
      <c r="B92" s="23" t="s">
        <v>168</v>
      </c>
      <c r="C92" s="22" t="s">
        <v>288</v>
      </c>
      <c r="D92" s="32"/>
      <c r="E92" s="33"/>
      <c r="F92" s="34"/>
      <c r="G92" s="34"/>
      <c r="H92" s="35"/>
      <c r="I92" s="32"/>
      <c r="J92" s="32" t="s">
        <v>166</v>
      </c>
      <c r="K92" s="33">
        <v>150</v>
      </c>
      <c r="L92" s="34">
        <v>32</v>
      </c>
      <c r="M92" s="34">
        <v>1</v>
      </c>
      <c r="N92" s="35">
        <f>L92*M92*K92</f>
        <v>4800</v>
      </c>
      <c r="O92" s="32" t="s">
        <v>147</v>
      </c>
    </row>
    <row r="93" s="3" customFormat="1" ht="29" spans="1:15">
      <c r="A93" s="21" t="s">
        <v>289</v>
      </c>
      <c r="B93" s="23" t="s">
        <v>171</v>
      </c>
      <c r="C93" s="22" t="s">
        <v>290</v>
      </c>
      <c r="D93" s="32"/>
      <c r="E93" s="33"/>
      <c r="F93" s="34"/>
      <c r="G93" s="34"/>
      <c r="H93" s="35"/>
      <c r="I93" s="32"/>
      <c r="J93" s="32" t="s">
        <v>105</v>
      </c>
      <c r="K93" s="33">
        <v>8000</v>
      </c>
      <c r="L93" s="34">
        <v>1</v>
      </c>
      <c r="M93" s="34">
        <v>1</v>
      </c>
      <c r="N93" s="35">
        <f>L93*M93*K93</f>
        <v>8000</v>
      </c>
      <c r="O93" s="32" t="s">
        <v>147</v>
      </c>
    </row>
    <row r="94" s="3" customFormat="1" ht="14.5" spans="1:15">
      <c r="A94" s="21" t="s">
        <v>291</v>
      </c>
      <c r="B94" s="23" t="s">
        <v>174</v>
      </c>
      <c r="C94" s="22" t="s">
        <v>175</v>
      </c>
      <c r="D94" s="32"/>
      <c r="E94" s="33"/>
      <c r="F94" s="34"/>
      <c r="G94" s="26"/>
      <c r="H94" s="35"/>
      <c r="I94" s="32"/>
      <c r="J94" s="32" t="s">
        <v>105</v>
      </c>
      <c r="K94" s="33">
        <v>300</v>
      </c>
      <c r="L94" s="34">
        <v>1</v>
      </c>
      <c r="M94" s="26">
        <v>1</v>
      </c>
      <c r="N94" s="35">
        <f>L94*M94*K94</f>
        <v>300</v>
      </c>
      <c r="O94" s="32" t="s">
        <v>147</v>
      </c>
    </row>
    <row r="95" s="2" customFormat="1" spans="1:15">
      <c r="A95" s="92"/>
      <c r="B95" s="37"/>
      <c r="C95" s="37"/>
      <c r="D95" s="37"/>
      <c r="E95" s="38"/>
      <c r="F95" s="39"/>
      <c r="G95" s="39"/>
      <c r="H95" s="40"/>
      <c r="I95" s="71"/>
      <c r="J95" s="37"/>
      <c r="K95" s="38" t="s">
        <v>41</v>
      </c>
      <c r="L95" s="39"/>
      <c r="M95" s="39"/>
      <c r="N95" s="40">
        <f>SUM(N90:N94)</f>
        <v>19500</v>
      </c>
      <c r="O95" s="71"/>
    </row>
    <row r="96" s="2" customFormat="1" spans="1:15">
      <c r="A96" s="92"/>
      <c r="B96" s="37"/>
      <c r="C96" s="37"/>
      <c r="D96" s="37"/>
      <c r="E96" s="56"/>
      <c r="F96" s="39"/>
      <c r="G96" s="39"/>
      <c r="H96" s="40"/>
      <c r="I96" s="71"/>
      <c r="J96" s="37"/>
      <c r="K96" s="56" t="s">
        <v>292</v>
      </c>
      <c r="L96" s="39"/>
      <c r="M96" s="39"/>
      <c r="N96" s="40">
        <f>N95*3</f>
        <v>58500</v>
      </c>
      <c r="O96" s="71"/>
    </row>
    <row r="97" s="2" customFormat="1" ht="18.5" spans="1:15">
      <c r="A97" s="18">
        <v>5</v>
      </c>
      <c r="B97" s="87" t="s">
        <v>293</v>
      </c>
      <c r="C97" s="88"/>
      <c r="D97" s="88"/>
      <c r="E97" s="89"/>
      <c r="F97" s="90"/>
      <c r="G97" s="90"/>
      <c r="H97" s="91"/>
      <c r="I97" s="120"/>
      <c r="J97" s="88"/>
      <c r="K97" s="89"/>
      <c r="L97" s="90"/>
      <c r="M97" s="90"/>
      <c r="N97" s="91"/>
      <c r="O97" s="120"/>
    </row>
    <row r="98" s="2" customFormat="1" ht="14.5" spans="1:15">
      <c r="A98" s="30" t="s">
        <v>294</v>
      </c>
      <c r="B98" s="23" t="s">
        <v>295</v>
      </c>
      <c r="C98" s="22"/>
      <c r="D98" s="24"/>
      <c r="E98" s="25"/>
      <c r="F98" s="26"/>
      <c r="G98" s="26"/>
      <c r="H98" s="35"/>
      <c r="I98" s="46"/>
      <c r="J98" s="24"/>
      <c r="K98" s="25"/>
      <c r="L98" s="26"/>
      <c r="M98" s="26"/>
      <c r="N98" s="35">
        <v>4354</v>
      </c>
      <c r="O98" s="46" t="s">
        <v>147</v>
      </c>
    </row>
    <row r="99" s="2" customFormat="1" ht="14.5" spans="1:15">
      <c r="A99" s="30" t="s">
        <v>296</v>
      </c>
      <c r="B99" s="23" t="s">
        <v>297</v>
      </c>
      <c r="C99" s="22"/>
      <c r="D99" s="24"/>
      <c r="E99" s="25"/>
      <c r="F99" s="26"/>
      <c r="G99" s="26"/>
      <c r="H99" s="27"/>
      <c r="I99" s="46"/>
      <c r="J99" s="24"/>
      <c r="K99" s="25"/>
      <c r="L99" s="26"/>
      <c r="M99" s="26"/>
      <c r="N99" s="27">
        <v>842</v>
      </c>
      <c r="O99" s="46" t="s">
        <v>147</v>
      </c>
    </row>
    <row r="100" s="2" customFormat="1" ht="14.5" spans="1:15">
      <c r="A100" s="30" t="s">
        <v>298</v>
      </c>
      <c r="B100" s="23" t="s">
        <v>299</v>
      </c>
      <c r="C100" s="22"/>
      <c r="D100" s="24"/>
      <c r="E100" s="25"/>
      <c r="F100" s="26"/>
      <c r="G100" s="26"/>
      <c r="H100" s="27"/>
      <c r="I100" s="46"/>
      <c r="J100" s="24"/>
      <c r="K100" s="25"/>
      <c r="L100" s="26"/>
      <c r="M100" s="26"/>
      <c r="N100" s="27">
        <v>285</v>
      </c>
      <c r="O100" s="46" t="s">
        <v>147</v>
      </c>
    </row>
    <row r="101" s="2" customFormat="1" ht="14.5" spans="1:15">
      <c r="A101" s="30" t="s">
        <v>300</v>
      </c>
      <c r="B101" s="23" t="s">
        <v>53</v>
      </c>
      <c r="C101" s="22"/>
      <c r="D101" s="24"/>
      <c r="E101" s="80"/>
      <c r="F101" s="81"/>
      <c r="G101" s="26"/>
      <c r="H101" s="27"/>
      <c r="I101" s="46"/>
      <c r="J101" s="24"/>
      <c r="K101" s="80"/>
      <c r="L101" s="81"/>
      <c r="M101" s="26"/>
      <c r="N101" s="27">
        <v>7929</v>
      </c>
      <c r="O101" s="46" t="s">
        <v>147</v>
      </c>
    </row>
    <row r="102" s="2" customFormat="1" ht="14.5" spans="1:15">
      <c r="A102" s="30" t="s">
        <v>301</v>
      </c>
      <c r="B102" s="82" t="s">
        <v>302</v>
      </c>
      <c r="C102" s="22"/>
      <c r="D102" s="24"/>
      <c r="E102" s="80"/>
      <c r="F102" s="81"/>
      <c r="G102" s="26"/>
      <c r="H102" s="27"/>
      <c r="I102" s="46"/>
      <c r="J102" s="24"/>
      <c r="K102" s="80"/>
      <c r="L102" s="81"/>
      <c r="M102" s="26"/>
      <c r="N102" s="27">
        <v>3354.78</v>
      </c>
      <c r="O102" s="46" t="s">
        <v>147</v>
      </c>
    </row>
    <row r="103" s="2" customFormat="1" spans="1:15">
      <c r="A103" s="183"/>
      <c r="B103" s="184"/>
      <c r="C103" s="185"/>
      <c r="D103" s="186"/>
      <c r="E103" s="187"/>
      <c r="F103" s="188"/>
      <c r="G103" s="188"/>
      <c r="H103" s="189"/>
      <c r="I103" s="194"/>
      <c r="J103" s="186"/>
      <c r="K103" s="38" t="s">
        <v>41</v>
      </c>
      <c r="L103" s="188"/>
      <c r="M103" s="188"/>
      <c r="N103" s="189">
        <f>SUM(N98:N102)</f>
        <v>16764.78</v>
      </c>
      <c r="O103" s="194"/>
    </row>
    <row r="104" s="2" customFormat="1" spans="1:15">
      <c r="A104" s="183"/>
      <c r="B104" s="184"/>
      <c r="C104" s="185"/>
      <c r="D104" s="186"/>
      <c r="E104" s="187"/>
      <c r="F104" s="188"/>
      <c r="G104" s="188"/>
      <c r="H104" s="189"/>
      <c r="I104" s="194"/>
      <c r="J104" s="186"/>
      <c r="K104" s="195"/>
      <c r="L104" s="188"/>
      <c r="M104" s="188"/>
      <c r="N104" s="189"/>
      <c r="O104" s="194"/>
    </row>
    <row r="105" s="2" customFormat="1" spans="1:15">
      <c r="A105" s="92"/>
      <c r="B105" s="190"/>
      <c r="C105" s="191"/>
      <c r="D105" s="191"/>
      <c r="E105" s="192" t="s">
        <v>303</v>
      </c>
      <c r="F105" s="193"/>
      <c r="G105" s="193"/>
      <c r="H105" s="189">
        <f>H51+H87+H27</f>
        <v>1445375</v>
      </c>
      <c r="I105" s="196"/>
      <c r="J105" s="191"/>
      <c r="K105" s="192" t="s">
        <v>303</v>
      </c>
      <c r="L105" s="193"/>
      <c r="M105" s="193"/>
      <c r="N105" s="189">
        <f>N103+N96+N87+N51+N27</f>
        <v>1265276.99072</v>
      </c>
      <c r="O105" s="196"/>
    </row>
    <row r="106" s="1" customFormat="1" ht="14.5" spans="1:15">
      <c r="A106" s="101" t="s">
        <v>304</v>
      </c>
      <c r="B106" s="101"/>
      <c r="C106" s="102"/>
      <c r="D106" s="103"/>
      <c r="E106" s="102"/>
      <c r="F106" s="103"/>
      <c r="G106" s="102"/>
      <c r="H106" s="104"/>
      <c r="I106" s="133"/>
      <c r="J106" s="103"/>
      <c r="K106" s="102"/>
      <c r="L106" s="103"/>
      <c r="M106" s="102"/>
      <c r="N106" s="104"/>
      <c r="O106" s="133"/>
    </row>
    <row r="107" s="1" customFormat="1" ht="14.5" spans="1:15">
      <c r="A107" s="105" t="s">
        <v>305</v>
      </c>
      <c r="B107" s="105"/>
      <c r="C107" s="102"/>
      <c r="D107" s="103"/>
      <c r="E107" s="106">
        <v>0.06</v>
      </c>
      <c r="F107" s="103"/>
      <c r="G107" s="102"/>
      <c r="H107" s="104">
        <f>0.06*H105</f>
        <v>86722.5</v>
      </c>
      <c r="I107" s="133"/>
      <c r="J107" s="103"/>
      <c r="K107" s="106">
        <v>0.06</v>
      </c>
      <c r="L107" s="103"/>
      <c r="M107" s="102"/>
      <c r="N107" s="104">
        <f>0.06*N105</f>
        <v>75916.6194432</v>
      </c>
      <c r="O107" s="133"/>
    </row>
    <row r="108" s="1" customFormat="1" ht="15.5" spans="1:15">
      <c r="A108" s="101"/>
      <c r="B108" s="105"/>
      <c r="C108" s="102"/>
      <c r="D108" s="103"/>
      <c r="E108" s="134" t="s">
        <v>56</v>
      </c>
      <c r="F108" s="135"/>
      <c r="G108" s="136"/>
      <c r="H108" s="137">
        <f>H105+H107</f>
        <v>1532097.5</v>
      </c>
      <c r="I108" s="133"/>
      <c r="J108" s="103"/>
      <c r="K108" s="134" t="s">
        <v>56</v>
      </c>
      <c r="L108" s="135"/>
      <c r="M108" s="136"/>
      <c r="N108" s="137">
        <f>N105+N107</f>
        <v>1341193.6101632</v>
      </c>
      <c r="O108" s="133"/>
    </row>
    <row r="109" s="1" customFormat="1" ht="13.5" spans="1:15">
      <c r="A109" s="101"/>
      <c r="B109" s="112"/>
      <c r="C109" s="112"/>
      <c r="D109" s="113"/>
      <c r="E109" s="114"/>
      <c r="F109" s="113"/>
      <c r="G109" s="112"/>
      <c r="H109" s="104"/>
      <c r="I109" s="133"/>
      <c r="J109" s="113"/>
      <c r="K109" s="114"/>
      <c r="L109" s="113"/>
      <c r="M109" s="112"/>
      <c r="N109" s="104"/>
      <c r="O109" s="133"/>
    </row>
    <row r="110" s="1" customFormat="1" ht="13.5" customHeight="1" spans="1:15">
      <c r="A110" s="101"/>
      <c r="B110" s="115"/>
      <c r="C110" s="115"/>
      <c r="D110" s="113"/>
      <c r="E110" s="114"/>
      <c r="F110" s="113"/>
      <c r="G110" s="116"/>
      <c r="H110" s="104"/>
      <c r="I110" s="138"/>
      <c r="J110" s="113"/>
      <c r="K110" s="114"/>
      <c r="L110" s="113"/>
      <c r="M110" s="116"/>
      <c r="N110" s="104"/>
      <c r="O110" s="138"/>
    </row>
  </sheetData>
  <mergeCells count="11">
    <mergeCell ref="A1:C1"/>
    <mergeCell ref="D1:I1"/>
    <mergeCell ref="J1:O1"/>
    <mergeCell ref="B2:C2"/>
    <mergeCell ref="B29:C29"/>
    <mergeCell ref="A107:B107"/>
    <mergeCell ref="A13:A18"/>
    <mergeCell ref="A22:A25"/>
    <mergeCell ref="B13:B18"/>
    <mergeCell ref="B22:B25"/>
    <mergeCell ref="O22:O25"/>
  </mergeCells>
  <pageMargins left="0.7" right="0.7" top="0.75" bottom="0.75" header="0.3" footer="0.3"/>
  <pageSetup paperSize="9" scale="53" fitToHeight="0" orientation="landscape"/>
  <headerFooter/>
  <rowBreaks count="3" manualBreakCount="3">
    <brk id="27" max="16383" man="1"/>
    <brk id="51" max="16383" man="1"/>
    <brk id="8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0"/>
  <sheetViews>
    <sheetView zoomScale="90" zoomScaleNormal="90" topLeftCell="A72" workbookViewId="0">
      <selection activeCell="A86" sqref="$A86:$XFD86"/>
    </sheetView>
  </sheetViews>
  <sheetFormatPr defaultColWidth="9" defaultRowHeight="16.5"/>
  <cols>
    <col min="1" max="1" width="10.5" style="5" customWidth="1"/>
    <col min="2" max="2" width="19.2545454545455" customWidth="1"/>
    <col min="3" max="3" width="42.5" customWidth="1"/>
    <col min="4" max="4" width="22.8818181818182" customWidth="1"/>
    <col min="5" max="5" width="15.3818181818182" style="6" customWidth="1"/>
    <col min="6" max="6" width="6" style="5" customWidth="1"/>
    <col min="7" max="7" width="6.88181818181818" style="5" customWidth="1"/>
    <col min="8" max="8" width="24.5" style="6" customWidth="1"/>
    <col min="9" max="9" width="16.8818181818182" style="7" customWidth="1"/>
    <col min="11" max="11" width="12.2545454545455" customWidth="1"/>
    <col min="14" max="14" width="21.3818181818182" customWidth="1"/>
    <col min="15" max="15" width="22.5" customWidth="1"/>
  </cols>
  <sheetData>
    <row r="1" s="1" customFormat="1" ht="34.5" customHeight="1" spans="1:15">
      <c r="A1" s="8" t="s">
        <v>306</v>
      </c>
      <c r="B1" s="9"/>
      <c r="C1" s="9"/>
      <c r="D1" s="10" t="s">
        <v>14</v>
      </c>
      <c r="E1" s="11"/>
      <c r="F1" s="11"/>
      <c r="G1" s="11"/>
      <c r="H1" s="11"/>
      <c r="I1" s="11"/>
      <c r="J1" s="68" t="s">
        <v>307</v>
      </c>
      <c r="K1" s="68"/>
      <c r="L1" s="68"/>
      <c r="M1" s="68"/>
      <c r="N1" s="68"/>
      <c r="O1" s="68"/>
    </row>
    <row r="2" s="2" customFormat="1" ht="33.4" customHeight="1" spans="1:15">
      <c r="A2" s="12" t="s">
        <v>16</v>
      </c>
      <c r="B2" s="13" t="s">
        <v>17</v>
      </c>
      <c r="C2" s="13"/>
      <c r="D2" s="14" t="s">
        <v>18</v>
      </c>
      <c r="E2" s="15" t="s">
        <v>19</v>
      </c>
      <c r="F2" s="16" t="s">
        <v>20</v>
      </c>
      <c r="G2" s="17" t="s">
        <v>21</v>
      </c>
      <c r="H2" s="15" t="s">
        <v>22</v>
      </c>
      <c r="I2" s="14" t="s">
        <v>23</v>
      </c>
      <c r="J2" s="14" t="s">
        <v>18</v>
      </c>
      <c r="K2" s="15" t="s">
        <v>19</v>
      </c>
      <c r="L2" s="16" t="s">
        <v>20</v>
      </c>
      <c r="M2" s="17" t="s">
        <v>21</v>
      </c>
      <c r="N2" s="15" t="s">
        <v>22</v>
      </c>
      <c r="O2" s="14" t="s">
        <v>23</v>
      </c>
    </row>
    <row r="3" s="2" customFormat="1" ht="18.5" spans="1:15">
      <c r="A3" s="18">
        <v>1</v>
      </c>
      <c r="B3" s="19" t="s">
        <v>308</v>
      </c>
      <c r="C3" s="20"/>
      <c r="D3" s="20"/>
      <c r="E3" s="20"/>
      <c r="F3" s="20"/>
      <c r="G3" s="20"/>
      <c r="H3" s="20"/>
      <c r="I3" s="20"/>
      <c r="J3" s="20"/>
      <c r="K3" s="20"/>
      <c r="L3" s="20"/>
      <c r="M3" s="20"/>
      <c r="N3" s="20"/>
      <c r="O3" s="20"/>
    </row>
    <row r="4" s="2" customFormat="1" ht="16.15" customHeight="1" spans="1:15">
      <c r="A4" s="21" t="s">
        <v>25</v>
      </c>
      <c r="B4" s="22" t="s">
        <v>309</v>
      </c>
      <c r="C4" s="23" t="s">
        <v>96</v>
      </c>
      <c r="D4" s="24" t="s">
        <v>97</v>
      </c>
      <c r="E4" s="25">
        <v>2000</v>
      </c>
      <c r="F4" s="26">
        <v>1</v>
      </c>
      <c r="G4" s="26">
        <v>2</v>
      </c>
      <c r="H4" s="27">
        <f t="shared" ref="H4:H12" si="0">F4*G4*E4</f>
        <v>4000</v>
      </c>
      <c r="I4" s="46"/>
      <c r="J4" s="24" t="s">
        <v>97</v>
      </c>
      <c r="K4" s="25">
        <v>2000</v>
      </c>
      <c r="L4" s="26"/>
      <c r="M4" s="26">
        <v>2</v>
      </c>
      <c r="N4" s="27">
        <f t="shared" ref="N4:N10" si="1">L4*M4*K4</f>
        <v>0</v>
      </c>
      <c r="O4" s="46" t="s">
        <v>162</v>
      </c>
    </row>
    <row r="5" s="2" customFormat="1" ht="29" spans="1:15">
      <c r="A5" s="21"/>
      <c r="B5" s="22"/>
      <c r="C5" s="28" t="s">
        <v>98</v>
      </c>
      <c r="D5" s="24" t="s">
        <v>97</v>
      </c>
      <c r="E5" s="29">
        <v>800</v>
      </c>
      <c r="F5" s="26">
        <v>10</v>
      </c>
      <c r="G5" s="26">
        <v>2</v>
      </c>
      <c r="H5" s="27">
        <f t="shared" si="0"/>
        <v>16000</v>
      </c>
      <c r="I5" s="46"/>
      <c r="J5" s="24" t="s">
        <v>97</v>
      </c>
      <c r="K5" s="29">
        <v>800</v>
      </c>
      <c r="L5" s="26"/>
      <c r="M5" s="26">
        <v>2</v>
      </c>
      <c r="N5" s="27">
        <f t="shared" si="1"/>
        <v>0</v>
      </c>
      <c r="O5" s="46" t="s">
        <v>162</v>
      </c>
    </row>
    <row r="6" s="2" customFormat="1" ht="16.15" customHeight="1" spans="1:15">
      <c r="A6" s="21"/>
      <c r="B6" s="22"/>
      <c r="C6" s="28" t="s">
        <v>99</v>
      </c>
      <c r="D6" s="24" t="s">
        <v>100</v>
      </c>
      <c r="E6" s="29">
        <v>300</v>
      </c>
      <c r="F6" s="26">
        <v>60</v>
      </c>
      <c r="G6" s="26">
        <v>2</v>
      </c>
      <c r="H6" s="27">
        <f t="shared" si="0"/>
        <v>36000</v>
      </c>
      <c r="I6" s="46"/>
      <c r="J6" s="24" t="s">
        <v>100</v>
      </c>
      <c r="K6" s="29">
        <v>300</v>
      </c>
      <c r="L6" s="26"/>
      <c r="M6" s="26">
        <v>2</v>
      </c>
      <c r="N6" s="27">
        <f t="shared" si="1"/>
        <v>0</v>
      </c>
      <c r="O6" s="46" t="s">
        <v>162</v>
      </c>
    </row>
    <row r="7" s="2" customFormat="1" ht="16.15" customHeight="1" spans="1:15">
      <c r="A7" s="21"/>
      <c r="B7" s="22"/>
      <c r="C7" s="28" t="s">
        <v>101</v>
      </c>
      <c r="D7" s="24" t="s">
        <v>102</v>
      </c>
      <c r="E7" s="29">
        <v>1000</v>
      </c>
      <c r="F7" s="26">
        <v>5</v>
      </c>
      <c r="G7" s="26">
        <v>2</v>
      </c>
      <c r="H7" s="27">
        <f t="shared" si="0"/>
        <v>10000</v>
      </c>
      <c r="I7" s="46"/>
      <c r="J7" s="24" t="s">
        <v>102</v>
      </c>
      <c r="K7" s="29">
        <v>1000</v>
      </c>
      <c r="L7" s="26"/>
      <c r="M7" s="26">
        <v>2</v>
      </c>
      <c r="N7" s="27">
        <f t="shared" si="1"/>
        <v>0</v>
      </c>
      <c r="O7" s="46" t="s">
        <v>162</v>
      </c>
    </row>
    <row r="8" s="2" customFormat="1" ht="16.15" customHeight="1" spans="1:15">
      <c r="A8" s="21"/>
      <c r="B8" s="22"/>
      <c r="C8" s="28" t="s">
        <v>103</v>
      </c>
      <c r="D8" s="24" t="s">
        <v>97</v>
      </c>
      <c r="E8" s="29">
        <v>1650</v>
      </c>
      <c r="F8" s="26">
        <v>1</v>
      </c>
      <c r="G8" s="26">
        <v>2</v>
      </c>
      <c r="H8" s="27">
        <f t="shared" si="0"/>
        <v>3300</v>
      </c>
      <c r="I8" s="46"/>
      <c r="J8" s="24" t="s">
        <v>97</v>
      </c>
      <c r="K8" s="29">
        <v>1650</v>
      </c>
      <c r="L8" s="26"/>
      <c r="M8" s="26">
        <v>2</v>
      </c>
      <c r="N8" s="27">
        <f t="shared" si="1"/>
        <v>0</v>
      </c>
      <c r="O8" s="46" t="s">
        <v>162</v>
      </c>
    </row>
    <row r="9" s="2" customFormat="1" ht="16.15" customHeight="1" spans="1:15">
      <c r="A9" s="21"/>
      <c r="B9" s="22"/>
      <c r="C9" s="28" t="s">
        <v>104</v>
      </c>
      <c r="D9" s="24" t="s">
        <v>105</v>
      </c>
      <c r="E9" s="29">
        <v>1500</v>
      </c>
      <c r="F9" s="26">
        <v>1</v>
      </c>
      <c r="G9" s="26">
        <v>2</v>
      </c>
      <c r="H9" s="27">
        <f t="shared" si="0"/>
        <v>3000</v>
      </c>
      <c r="I9" s="46"/>
      <c r="J9" s="24" t="s">
        <v>105</v>
      </c>
      <c r="K9" s="29">
        <v>1500</v>
      </c>
      <c r="L9" s="26"/>
      <c r="M9" s="26">
        <v>2</v>
      </c>
      <c r="N9" s="27">
        <f t="shared" si="1"/>
        <v>0</v>
      </c>
      <c r="O9" s="46" t="s">
        <v>162</v>
      </c>
    </row>
    <row r="10" s="2" customFormat="1" ht="16.15" customHeight="1" spans="1:15">
      <c r="A10" s="30" t="s">
        <v>29</v>
      </c>
      <c r="B10" s="22" t="s">
        <v>107</v>
      </c>
      <c r="C10" s="28"/>
      <c r="D10" s="24" t="s">
        <v>108</v>
      </c>
      <c r="E10" s="29">
        <v>5000</v>
      </c>
      <c r="F10" s="26">
        <v>1</v>
      </c>
      <c r="G10" s="26">
        <v>2</v>
      </c>
      <c r="H10" s="27">
        <f t="shared" si="0"/>
        <v>10000</v>
      </c>
      <c r="I10" s="46"/>
      <c r="J10" s="24" t="s">
        <v>108</v>
      </c>
      <c r="K10" s="29">
        <v>5000</v>
      </c>
      <c r="L10" s="26"/>
      <c r="M10" s="26">
        <v>2</v>
      </c>
      <c r="N10" s="27">
        <f t="shared" si="1"/>
        <v>0</v>
      </c>
      <c r="O10" s="46" t="s">
        <v>162</v>
      </c>
    </row>
    <row r="11" s="3" customFormat="1" ht="26.45" customHeight="1" spans="1:15">
      <c r="A11" s="30" t="s">
        <v>32</v>
      </c>
      <c r="B11" s="23" t="s">
        <v>110</v>
      </c>
      <c r="C11" s="31" t="s">
        <v>111</v>
      </c>
      <c r="D11" s="32" t="s">
        <v>112</v>
      </c>
      <c r="E11" s="33">
        <f>19000*1.3</f>
        <v>24700</v>
      </c>
      <c r="F11" s="34">
        <v>1</v>
      </c>
      <c r="G11" s="34">
        <v>2</v>
      </c>
      <c r="H11" s="35">
        <f t="shared" si="0"/>
        <v>49400</v>
      </c>
      <c r="I11" s="62"/>
      <c r="J11" s="32" t="s">
        <v>112</v>
      </c>
      <c r="K11" s="33"/>
      <c r="L11" s="34"/>
      <c r="M11" s="34"/>
      <c r="N11" s="141">
        <v>7268.56</v>
      </c>
      <c r="O11" s="62" t="s">
        <v>310</v>
      </c>
    </row>
    <row r="12" s="3" customFormat="1" ht="14.5" spans="1:15">
      <c r="A12" s="30" t="s">
        <v>35</v>
      </c>
      <c r="B12" s="23" t="s">
        <v>115</v>
      </c>
      <c r="C12" s="31" t="s">
        <v>111</v>
      </c>
      <c r="D12" s="32" t="s">
        <v>112</v>
      </c>
      <c r="E12" s="33">
        <f>39000*1.4</f>
        <v>54600</v>
      </c>
      <c r="F12" s="34">
        <v>2</v>
      </c>
      <c r="G12" s="34">
        <v>2</v>
      </c>
      <c r="H12" s="35">
        <f t="shared" si="0"/>
        <v>218400</v>
      </c>
      <c r="I12" s="62"/>
      <c r="J12" s="32" t="s">
        <v>112</v>
      </c>
      <c r="K12" s="33"/>
      <c r="L12" s="34"/>
      <c r="M12" s="34"/>
      <c r="N12" s="35">
        <v>59395.87</v>
      </c>
      <c r="O12" s="62"/>
    </row>
    <row r="13" s="3" customFormat="1" ht="14.5" spans="1:15">
      <c r="A13" s="30" t="s">
        <v>38</v>
      </c>
      <c r="B13" s="139" t="s">
        <v>117</v>
      </c>
      <c r="C13" s="31"/>
      <c r="D13" s="32"/>
      <c r="E13" s="33"/>
      <c r="F13" s="34"/>
      <c r="G13" s="34"/>
      <c r="H13" s="35"/>
      <c r="I13" s="62"/>
      <c r="J13" s="139"/>
      <c r="K13" s="33" t="s">
        <v>121</v>
      </c>
      <c r="L13" s="34"/>
      <c r="M13" s="34"/>
      <c r="N13" s="141">
        <v>4489.1</v>
      </c>
      <c r="O13" s="62"/>
    </row>
    <row r="14" s="3" customFormat="1" ht="14.5" spans="1:15">
      <c r="A14" s="30"/>
      <c r="B14" s="139"/>
      <c r="C14" s="31"/>
      <c r="D14" s="32"/>
      <c r="E14" s="33"/>
      <c r="F14" s="34"/>
      <c r="G14" s="34"/>
      <c r="H14" s="35"/>
      <c r="I14" s="62"/>
      <c r="J14" s="139"/>
      <c r="K14" s="33" t="s">
        <v>122</v>
      </c>
      <c r="L14" s="34"/>
      <c r="M14" s="34"/>
      <c r="N14" s="141">
        <v>8978.2</v>
      </c>
      <c r="O14" s="62"/>
    </row>
    <row r="15" s="2" customFormat="1" ht="16.15" customHeight="1" spans="1:15">
      <c r="A15" s="21"/>
      <c r="B15" s="23"/>
      <c r="C15" s="42"/>
      <c r="D15" s="24"/>
      <c r="E15" s="38" t="s">
        <v>41</v>
      </c>
      <c r="F15" s="26"/>
      <c r="G15" s="26"/>
      <c r="H15" s="40">
        <f>SUM(H4:H12)</f>
        <v>350100</v>
      </c>
      <c r="I15" s="24"/>
      <c r="J15" s="24"/>
      <c r="K15" s="38" t="s">
        <v>41</v>
      </c>
      <c r="L15" s="26"/>
      <c r="M15" s="26"/>
      <c r="N15" s="40">
        <f>SUM(N4:N14)</f>
        <v>80131.73</v>
      </c>
      <c r="O15" s="24"/>
    </row>
    <row r="16" s="2" customFormat="1" ht="18" customHeight="1" spans="1:15">
      <c r="A16" s="18">
        <v>2</v>
      </c>
      <c r="B16" s="43" t="s">
        <v>311</v>
      </c>
      <c r="C16" s="43"/>
      <c r="D16" s="20"/>
      <c r="E16" s="20"/>
      <c r="F16" s="20"/>
      <c r="G16" s="20"/>
      <c r="H16" s="20"/>
      <c r="I16" s="20"/>
      <c r="J16" s="20"/>
      <c r="K16" s="20"/>
      <c r="L16" s="20"/>
      <c r="M16" s="20"/>
      <c r="N16" s="20"/>
      <c r="O16" s="20"/>
    </row>
    <row r="17" s="2" customFormat="1" customHeight="1" spans="1:15">
      <c r="A17" s="54" t="s">
        <v>43</v>
      </c>
      <c r="B17" s="22" t="s">
        <v>127</v>
      </c>
      <c r="C17" s="42" t="s">
        <v>128</v>
      </c>
      <c r="D17" s="24" t="s">
        <v>97</v>
      </c>
      <c r="E17" s="25">
        <v>2000</v>
      </c>
      <c r="F17" s="26">
        <v>1</v>
      </c>
      <c r="G17" s="26">
        <v>1</v>
      </c>
      <c r="H17" s="27">
        <f t="shared" ref="H17:H36" si="2">F17*G17*E17</f>
        <v>2000</v>
      </c>
      <c r="I17" s="46"/>
      <c r="J17" s="24" t="s">
        <v>97</v>
      </c>
      <c r="K17" s="25">
        <v>2000</v>
      </c>
      <c r="L17" s="26">
        <v>1</v>
      </c>
      <c r="M17" s="26">
        <v>1</v>
      </c>
      <c r="N17" s="27">
        <f t="shared" ref="N17:N19" si="3">L17*M17*K17</f>
        <v>2000</v>
      </c>
      <c r="O17" s="46"/>
    </row>
    <row r="18" s="2" customFormat="1" ht="29" spans="1:15">
      <c r="A18" s="54" t="s">
        <v>48</v>
      </c>
      <c r="B18" s="23" t="s">
        <v>129</v>
      </c>
      <c r="C18" s="42" t="s">
        <v>130</v>
      </c>
      <c r="D18" s="24" t="s">
        <v>97</v>
      </c>
      <c r="E18" s="25">
        <v>2000</v>
      </c>
      <c r="F18" s="26">
        <v>1</v>
      </c>
      <c r="G18" s="26">
        <v>1</v>
      </c>
      <c r="H18" s="27">
        <f t="shared" si="2"/>
        <v>2000</v>
      </c>
      <c r="I18" s="46"/>
      <c r="J18" s="24" t="s">
        <v>97</v>
      </c>
      <c r="K18" s="25">
        <v>2000</v>
      </c>
      <c r="L18" s="26">
        <v>1</v>
      </c>
      <c r="M18" s="26">
        <v>1</v>
      </c>
      <c r="N18" s="27">
        <f t="shared" si="3"/>
        <v>2000</v>
      </c>
      <c r="O18" s="46"/>
    </row>
    <row r="19" s="2" customFormat="1" ht="28.9" customHeight="1" spans="1:15">
      <c r="A19" s="54" t="s">
        <v>52</v>
      </c>
      <c r="B19" s="23" t="s">
        <v>33</v>
      </c>
      <c r="C19" s="22" t="s">
        <v>131</v>
      </c>
      <c r="D19" s="24" t="s">
        <v>28</v>
      </c>
      <c r="E19" s="25">
        <v>300</v>
      </c>
      <c r="F19" s="26">
        <v>32</v>
      </c>
      <c r="G19" s="26">
        <v>1</v>
      </c>
      <c r="H19" s="27">
        <f t="shared" si="2"/>
        <v>9600</v>
      </c>
      <c r="I19" s="46" t="s">
        <v>132</v>
      </c>
      <c r="J19" s="24" t="s">
        <v>28</v>
      </c>
      <c r="K19" s="25">
        <v>300</v>
      </c>
      <c r="L19" s="26">
        <v>36</v>
      </c>
      <c r="M19" s="26">
        <v>1</v>
      </c>
      <c r="N19" s="27">
        <f t="shared" si="3"/>
        <v>10800</v>
      </c>
      <c r="O19" s="46" t="s">
        <v>132</v>
      </c>
    </row>
    <row r="20" s="1" customFormat="1" ht="26" spans="1:15">
      <c r="A20" s="54" t="s">
        <v>54</v>
      </c>
      <c r="B20" s="23" t="s">
        <v>133</v>
      </c>
      <c r="C20" s="44" t="s">
        <v>134</v>
      </c>
      <c r="D20" s="24" t="s">
        <v>71</v>
      </c>
      <c r="E20" s="25">
        <v>1400</v>
      </c>
      <c r="F20" s="26">
        <v>1</v>
      </c>
      <c r="G20" s="26">
        <v>1</v>
      </c>
      <c r="H20" s="27">
        <f t="shared" si="2"/>
        <v>1400</v>
      </c>
      <c r="I20" s="46"/>
      <c r="J20" s="24" t="s">
        <v>71</v>
      </c>
      <c r="K20" s="25">
        <v>1400</v>
      </c>
      <c r="L20" s="26">
        <v>2</v>
      </c>
      <c r="M20" s="26">
        <v>1</v>
      </c>
      <c r="N20" s="27">
        <f t="shared" ref="N20:N36" si="4">L20*M20*K20</f>
        <v>2800</v>
      </c>
      <c r="O20" s="46"/>
    </row>
    <row r="21" s="1" customFormat="1" ht="14.5" spans="1:15">
      <c r="A21" s="54" t="s">
        <v>135</v>
      </c>
      <c r="B21" s="23" t="s">
        <v>136</v>
      </c>
      <c r="C21" s="45" t="s">
        <v>137</v>
      </c>
      <c r="D21" s="24" t="s">
        <v>138</v>
      </c>
      <c r="E21" s="25">
        <v>2000</v>
      </c>
      <c r="F21" s="26">
        <v>2</v>
      </c>
      <c r="G21" s="26">
        <v>1</v>
      </c>
      <c r="H21" s="27">
        <f t="shared" si="2"/>
        <v>4000</v>
      </c>
      <c r="I21" s="46"/>
      <c r="J21" s="24" t="s">
        <v>138</v>
      </c>
      <c r="K21" s="25">
        <v>2000</v>
      </c>
      <c r="L21" s="26"/>
      <c r="M21" s="26">
        <v>1</v>
      </c>
      <c r="N21" s="27">
        <f t="shared" si="4"/>
        <v>0</v>
      </c>
      <c r="O21" s="46" t="s">
        <v>139</v>
      </c>
    </row>
    <row r="22" s="4" customFormat="1" ht="15" customHeight="1" spans="1:15">
      <c r="A22" s="54" t="s">
        <v>140</v>
      </c>
      <c r="B22" s="46" t="s">
        <v>141</v>
      </c>
      <c r="C22" s="47" t="s">
        <v>142</v>
      </c>
      <c r="D22" s="48" t="s">
        <v>143</v>
      </c>
      <c r="E22" s="49">
        <v>40</v>
      </c>
      <c r="F22" s="50">
        <v>30</v>
      </c>
      <c r="G22" s="50">
        <v>1</v>
      </c>
      <c r="H22" s="27">
        <f t="shared" si="2"/>
        <v>1200</v>
      </c>
      <c r="I22" s="46"/>
      <c r="J22" s="51" t="s">
        <v>143</v>
      </c>
      <c r="K22" s="49">
        <v>40</v>
      </c>
      <c r="L22" s="50">
        <v>30</v>
      </c>
      <c r="M22" s="50">
        <v>1</v>
      </c>
      <c r="N22" s="27">
        <f t="shared" si="4"/>
        <v>1200</v>
      </c>
      <c r="O22" s="46"/>
    </row>
    <row r="23" s="4" customFormat="1" spans="1:15">
      <c r="A23" s="54" t="s">
        <v>144</v>
      </c>
      <c r="B23" s="46" t="s">
        <v>145</v>
      </c>
      <c r="C23" s="47" t="s">
        <v>146</v>
      </c>
      <c r="D23" s="48" t="s">
        <v>71</v>
      </c>
      <c r="E23" s="49">
        <v>150</v>
      </c>
      <c r="F23" s="50">
        <v>2</v>
      </c>
      <c r="G23" s="50">
        <v>1</v>
      </c>
      <c r="H23" s="27">
        <f t="shared" si="2"/>
        <v>300</v>
      </c>
      <c r="I23" s="46"/>
      <c r="J23" s="48" t="s">
        <v>71</v>
      </c>
      <c r="K23" s="49">
        <v>150</v>
      </c>
      <c r="L23" s="50">
        <v>1</v>
      </c>
      <c r="M23" s="50">
        <v>1</v>
      </c>
      <c r="N23" s="27">
        <f t="shared" si="4"/>
        <v>150</v>
      </c>
      <c r="O23" s="46"/>
    </row>
    <row r="24" s="3" customFormat="1" ht="16.15" customHeight="1" spans="1:15">
      <c r="A24" s="54" t="s">
        <v>148</v>
      </c>
      <c r="B24" s="23" t="s">
        <v>149</v>
      </c>
      <c r="C24" s="22"/>
      <c r="D24" s="24" t="s">
        <v>71</v>
      </c>
      <c r="E24" s="25">
        <v>5</v>
      </c>
      <c r="F24" s="26">
        <v>1</v>
      </c>
      <c r="G24" s="26">
        <v>1</v>
      </c>
      <c r="H24" s="27">
        <f t="shared" si="2"/>
        <v>5</v>
      </c>
      <c r="I24" s="24"/>
      <c r="J24" s="24" t="s">
        <v>71</v>
      </c>
      <c r="K24" s="25">
        <v>5</v>
      </c>
      <c r="L24" s="26">
        <v>1</v>
      </c>
      <c r="M24" s="26">
        <v>1</v>
      </c>
      <c r="N24" s="27">
        <f t="shared" si="4"/>
        <v>5</v>
      </c>
      <c r="O24" s="24"/>
    </row>
    <row r="25" s="3" customFormat="1" ht="16.15" customHeight="1" spans="1:15">
      <c r="A25" s="54" t="s">
        <v>150</v>
      </c>
      <c r="B25" s="23" t="s">
        <v>151</v>
      </c>
      <c r="C25" s="22"/>
      <c r="D25" s="24" t="s">
        <v>71</v>
      </c>
      <c r="E25" s="25">
        <v>5</v>
      </c>
      <c r="F25" s="26">
        <v>20</v>
      </c>
      <c r="G25" s="26">
        <v>1</v>
      </c>
      <c r="H25" s="27">
        <f t="shared" si="2"/>
        <v>100</v>
      </c>
      <c r="I25" s="24"/>
      <c r="J25" s="24" t="s">
        <v>71</v>
      </c>
      <c r="K25" s="25">
        <v>5</v>
      </c>
      <c r="L25" s="26">
        <v>20</v>
      </c>
      <c r="M25" s="26">
        <v>1</v>
      </c>
      <c r="N25" s="27">
        <f t="shared" si="4"/>
        <v>100</v>
      </c>
      <c r="O25" s="24"/>
    </row>
    <row r="26" s="3" customFormat="1" ht="16.15" customHeight="1" spans="1:15">
      <c r="A26" s="54" t="s">
        <v>152</v>
      </c>
      <c r="B26" s="23" t="s">
        <v>153</v>
      </c>
      <c r="C26" s="22" t="s">
        <v>154</v>
      </c>
      <c r="D26" s="24" t="s">
        <v>71</v>
      </c>
      <c r="E26" s="25">
        <v>30</v>
      </c>
      <c r="F26" s="26">
        <v>1</v>
      </c>
      <c r="G26" s="26">
        <v>1</v>
      </c>
      <c r="H26" s="27">
        <f t="shared" si="2"/>
        <v>30</v>
      </c>
      <c r="I26" s="24"/>
      <c r="J26" s="24" t="s">
        <v>71</v>
      </c>
      <c r="K26" s="25">
        <v>30</v>
      </c>
      <c r="L26" s="26">
        <v>1</v>
      </c>
      <c r="M26" s="26">
        <v>1</v>
      </c>
      <c r="N26" s="27">
        <f t="shared" si="4"/>
        <v>30</v>
      </c>
      <c r="O26" s="24"/>
    </row>
    <row r="27" s="3" customFormat="1" ht="16.15" customHeight="1" spans="1:15">
      <c r="A27" s="54" t="s">
        <v>155</v>
      </c>
      <c r="B27" s="23" t="s">
        <v>156</v>
      </c>
      <c r="C27" s="22" t="s">
        <v>157</v>
      </c>
      <c r="D27" s="24" t="s">
        <v>71</v>
      </c>
      <c r="E27" s="25">
        <v>80</v>
      </c>
      <c r="F27" s="26">
        <v>1</v>
      </c>
      <c r="G27" s="26">
        <v>1</v>
      </c>
      <c r="H27" s="27">
        <f t="shared" si="2"/>
        <v>80</v>
      </c>
      <c r="I27" s="24"/>
      <c r="J27" s="24" t="s">
        <v>71</v>
      </c>
      <c r="K27" s="25">
        <v>80</v>
      </c>
      <c r="L27" s="26">
        <v>1</v>
      </c>
      <c r="M27" s="26">
        <v>1</v>
      </c>
      <c r="N27" s="27">
        <f t="shared" si="4"/>
        <v>80</v>
      </c>
      <c r="O27" s="24"/>
    </row>
    <row r="28" s="3" customFormat="1" ht="14.5" spans="1:15">
      <c r="A28" s="54" t="s">
        <v>158</v>
      </c>
      <c r="B28" s="23" t="s">
        <v>159</v>
      </c>
      <c r="C28" s="22" t="s">
        <v>160</v>
      </c>
      <c r="D28" s="24" t="s">
        <v>161</v>
      </c>
      <c r="E28" s="25">
        <v>150</v>
      </c>
      <c r="F28" s="26">
        <v>24</v>
      </c>
      <c r="G28" s="26">
        <v>1</v>
      </c>
      <c r="H28" s="27">
        <f t="shared" si="2"/>
        <v>3600</v>
      </c>
      <c r="I28" s="24"/>
      <c r="J28" s="24" t="s">
        <v>161</v>
      </c>
      <c r="K28" s="25">
        <v>150</v>
      </c>
      <c r="L28" s="26"/>
      <c r="M28" s="26">
        <v>1</v>
      </c>
      <c r="N28" s="27">
        <f t="shared" si="4"/>
        <v>0</v>
      </c>
      <c r="O28" s="24" t="s">
        <v>139</v>
      </c>
    </row>
    <row r="29" s="3" customFormat="1" ht="14.5" spans="1:15">
      <c r="A29" s="54" t="s">
        <v>163</v>
      </c>
      <c r="B29" s="23" t="s">
        <v>164</v>
      </c>
      <c r="C29" s="22" t="s">
        <v>165</v>
      </c>
      <c r="D29" s="24" t="s">
        <v>166</v>
      </c>
      <c r="E29" s="25">
        <v>50</v>
      </c>
      <c r="F29" s="26">
        <v>24</v>
      </c>
      <c r="G29" s="26">
        <v>1</v>
      </c>
      <c r="H29" s="27">
        <f t="shared" si="2"/>
        <v>1200</v>
      </c>
      <c r="I29" s="24"/>
      <c r="J29" s="24" t="s">
        <v>166</v>
      </c>
      <c r="K29" s="25">
        <v>50</v>
      </c>
      <c r="L29" s="26"/>
      <c r="M29" s="26">
        <v>1</v>
      </c>
      <c r="N29" s="27">
        <f t="shared" si="4"/>
        <v>0</v>
      </c>
      <c r="O29" s="24" t="s">
        <v>139</v>
      </c>
    </row>
    <row r="30" s="3" customFormat="1" ht="14.5" spans="1:15">
      <c r="A30" s="54" t="s">
        <v>167</v>
      </c>
      <c r="B30" s="23" t="s">
        <v>168</v>
      </c>
      <c r="C30" s="22" t="s">
        <v>169</v>
      </c>
      <c r="D30" s="24" t="s">
        <v>166</v>
      </c>
      <c r="E30" s="25">
        <v>150</v>
      </c>
      <c r="F30" s="26">
        <v>24</v>
      </c>
      <c r="G30" s="26">
        <v>1</v>
      </c>
      <c r="H30" s="27">
        <f t="shared" si="2"/>
        <v>3600</v>
      </c>
      <c r="I30" s="24"/>
      <c r="J30" s="24" t="s">
        <v>166</v>
      </c>
      <c r="K30" s="25">
        <v>150</v>
      </c>
      <c r="L30" s="26"/>
      <c r="M30" s="26">
        <v>1</v>
      </c>
      <c r="N30" s="27">
        <f t="shared" si="4"/>
        <v>0</v>
      </c>
      <c r="O30" s="24" t="s">
        <v>139</v>
      </c>
    </row>
    <row r="31" s="3" customFormat="1" ht="29" spans="1:15">
      <c r="A31" s="54" t="s">
        <v>170</v>
      </c>
      <c r="B31" s="23" t="s">
        <v>171</v>
      </c>
      <c r="C31" s="22" t="s">
        <v>172</v>
      </c>
      <c r="D31" s="24" t="s">
        <v>105</v>
      </c>
      <c r="E31" s="25">
        <v>8000</v>
      </c>
      <c r="F31" s="26">
        <v>1</v>
      </c>
      <c r="G31" s="26">
        <v>1</v>
      </c>
      <c r="H31" s="27">
        <f t="shared" si="2"/>
        <v>8000</v>
      </c>
      <c r="I31" s="24"/>
      <c r="J31" s="24" t="s">
        <v>105</v>
      </c>
      <c r="K31" s="25">
        <v>8000</v>
      </c>
      <c r="L31" s="26"/>
      <c r="M31" s="26">
        <v>1</v>
      </c>
      <c r="N31" s="27">
        <f t="shared" si="4"/>
        <v>0</v>
      </c>
      <c r="O31" s="24" t="s">
        <v>139</v>
      </c>
    </row>
    <row r="32" s="3" customFormat="1" ht="14.5" spans="1:15">
      <c r="A32" s="54" t="s">
        <v>173</v>
      </c>
      <c r="B32" s="23" t="s">
        <v>174</v>
      </c>
      <c r="C32" s="22" t="s">
        <v>175</v>
      </c>
      <c r="D32" s="24" t="s">
        <v>105</v>
      </c>
      <c r="E32" s="25">
        <v>300</v>
      </c>
      <c r="F32" s="26">
        <v>1</v>
      </c>
      <c r="G32" s="26">
        <v>1</v>
      </c>
      <c r="H32" s="27">
        <f t="shared" si="2"/>
        <v>300</v>
      </c>
      <c r="I32" s="24"/>
      <c r="J32" s="24" t="s">
        <v>105</v>
      </c>
      <c r="K32" s="25">
        <v>300</v>
      </c>
      <c r="L32" s="26"/>
      <c r="M32" s="26">
        <v>1</v>
      </c>
      <c r="N32" s="27">
        <f t="shared" si="4"/>
        <v>0</v>
      </c>
      <c r="O32" s="24" t="s">
        <v>139</v>
      </c>
    </row>
    <row r="33" s="3" customFormat="1" ht="29" spans="1:15">
      <c r="A33" s="54" t="s">
        <v>176</v>
      </c>
      <c r="B33" s="23" t="s">
        <v>177</v>
      </c>
      <c r="C33" s="22" t="s">
        <v>178</v>
      </c>
      <c r="D33" s="24" t="s">
        <v>71</v>
      </c>
      <c r="E33" s="25">
        <v>140</v>
      </c>
      <c r="F33" s="26">
        <v>10</v>
      </c>
      <c r="G33" s="26">
        <v>1</v>
      </c>
      <c r="H33" s="27">
        <f t="shared" si="2"/>
        <v>1400</v>
      </c>
      <c r="I33" s="24"/>
      <c r="J33" s="24" t="s">
        <v>71</v>
      </c>
      <c r="K33" s="25">
        <v>140</v>
      </c>
      <c r="L33" s="26"/>
      <c r="M33" s="26">
        <v>1</v>
      </c>
      <c r="N33" s="27">
        <f t="shared" si="4"/>
        <v>0</v>
      </c>
      <c r="O33" s="24" t="s">
        <v>139</v>
      </c>
    </row>
    <row r="34" s="3" customFormat="1" ht="14.5" spans="1:15">
      <c r="A34" s="54" t="s">
        <v>179</v>
      </c>
      <c r="B34" s="23" t="s">
        <v>180</v>
      </c>
      <c r="C34" s="22" t="s">
        <v>181</v>
      </c>
      <c r="D34" s="24" t="s">
        <v>71</v>
      </c>
      <c r="E34" s="25">
        <v>80</v>
      </c>
      <c r="F34" s="26">
        <v>10</v>
      </c>
      <c r="G34" s="26">
        <v>1</v>
      </c>
      <c r="H34" s="27">
        <f t="shared" si="2"/>
        <v>800</v>
      </c>
      <c r="I34" s="24"/>
      <c r="J34" s="24" t="s">
        <v>71</v>
      </c>
      <c r="K34" s="25">
        <v>80</v>
      </c>
      <c r="L34" s="26"/>
      <c r="M34" s="26">
        <v>1</v>
      </c>
      <c r="N34" s="27">
        <f t="shared" si="4"/>
        <v>0</v>
      </c>
      <c r="O34" s="24"/>
    </row>
    <row r="35" s="3" customFormat="1" ht="14.5" spans="1:15">
      <c r="A35" s="54" t="s">
        <v>182</v>
      </c>
      <c r="B35" s="23" t="s">
        <v>183</v>
      </c>
      <c r="C35" s="22" t="s">
        <v>184</v>
      </c>
      <c r="D35" s="24" t="s">
        <v>185</v>
      </c>
      <c r="E35" s="25">
        <v>300</v>
      </c>
      <c r="F35" s="26">
        <v>1</v>
      </c>
      <c r="G35" s="26">
        <v>1</v>
      </c>
      <c r="H35" s="27">
        <f t="shared" si="2"/>
        <v>300</v>
      </c>
      <c r="I35" s="46"/>
      <c r="J35" s="24" t="s">
        <v>185</v>
      </c>
      <c r="K35" s="25">
        <v>300</v>
      </c>
      <c r="L35" s="26">
        <v>1</v>
      </c>
      <c r="M35" s="26">
        <v>1</v>
      </c>
      <c r="N35" s="27">
        <f t="shared" si="4"/>
        <v>300</v>
      </c>
      <c r="O35" s="46"/>
    </row>
    <row r="36" s="2" customFormat="1" ht="37.15" customHeight="1" spans="1:15">
      <c r="A36" s="54" t="s">
        <v>186</v>
      </c>
      <c r="B36" s="23" t="s">
        <v>187</v>
      </c>
      <c r="C36" s="22"/>
      <c r="D36" s="24" t="s">
        <v>188</v>
      </c>
      <c r="E36" s="25">
        <v>1000</v>
      </c>
      <c r="F36" s="26">
        <v>6</v>
      </c>
      <c r="G36" s="26">
        <v>1</v>
      </c>
      <c r="H36" s="27">
        <f t="shared" si="2"/>
        <v>6000</v>
      </c>
      <c r="I36" s="46" t="s">
        <v>189</v>
      </c>
      <c r="J36" s="24" t="s">
        <v>188</v>
      </c>
      <c r="K36" s="25">
        <v>1000</v>
      </c>
      <c r="L36" s="26">
        <v>6</v>
      </c>
      <c r="M36" s="26">
        <v>1</v>
      </c>
      <c r="N36" s="27">
        <f t="shared" si="4"/>
        <v>6000</v>
      </c>
      <c r="O36" s="46" t="s">
        <v>189</v>
      </c>
    </row>
    <row r="37" s="2" customFormat="1" ht="16.15" customHeight="1" spans="1:15">
      <c r="A37" s="54"/>
      <c r="B37" s="23"/>
      <c r="C37" s="42"/>
      <c r="D37" s="24"/>
      <c r="E37" s="38" t="s">
        <v>41</v>
      </c>
      <c r="F37" s="26"/>
      <c r="G37" s="26"/>
      <c r="H37" s="40">
        <f>SUM(H17:H36)</f>
        <v>45915</v>
      </c>
      <c r="I37" s="46"/>
      <c r="J37" s="24"/>
      <c r="K37" s="38" t="s">
        <v>41</v>
      </c>
      <c r="L37" s="26"/>
      <c r="M37" s="26"/>
      <c r="N37" s="40">
        <f>SUM(N17:N36)</f>
        <v>25465</v>
      </c>
      <c r="O37" s="46"/>
    </row>
    <row r="38" s="2" customFormat="1" spans="1:15">
      <c r="A38" s="55"/>
      <c r="B38" s="37"/>
      <c r="C38" s="37"/>
      <c r="D38" s="37"/>
      <c r="E38" s="56" t="s">
        <v>312</v>
      </c>
      <c r="F38" s="39"/>
      <c r="G38" s="39"/>
      <c r="H38" s="40">
        <f>H37*6</f>
        <v>275490</v>
      </c>
      <c r="I38" s="71"/>
      <c r="J38" s="37"/>
      <c r="K38" s="56" t="s">
        <v>313</v>
      </c>
      <c r="L38" s="39"/>
      <c r="M38" s="39"/>
      <c r="N38" s="40">
        <f>N37*13</f>
        <v>331045</v>
      </c>
      <c r="O38" s="142"/>
    </row>
    <row r="39" s="2" customFormat="1" ht="18.5" spans="1:15">
      <c r="A39" s="18">
        <v>3</v>
      </c>
      <c r="B39" s="57" t="s">
        <v>192</v>
      </c>
      <c r="C39" s="43"/>
      <c r="D39" s="43"/>
      <c r="E39" s="58"/>
      <c r="F39" s="59"/>
      <c r="G39" s="59"/>
      <c r="H39" s="58"/>
      <c r="I39" s="43"/>
      <c r="J39" s="43"/>
      <c r="K39" s="58"/>
      <c r="L39" s="59"/>
      <c r="M39" s="59"/>
      <c r="N39" s="58"/>
      <c r="O39" s="43"/>
    </row>
    <row r="40" s="3" customFormat="1" ht="16.15" customHeight="1" spans="1:15">
      <c r="A40" s="140" t="s">
        <v>193</v>
      </c>
      <c r="B40" s="60" t="s">
        <v>194</v>
      </c>
      <c r="C40" s="31"/>
      <c r="D40" s="61" t="s">
        <v>71</v>
      </c>
      <c r="E40" s="33">
        <v>35</v>
      </c>
      <c r="F40" s="34">
        <v>2</v>
      </c>
      <c r="G40" s="34">
        <v>1</v>
      </c>
      <c r="H40" s="35">
        <f t="shared" ref="H40:H69" si="5">F40*G40*E40</f>
        <v>70</v>
      </c>
      <c r="I40" s="32"/>
      <c r="J40" s="61" t="s">
        <v>71</v>
      </c>
      <c r="K40" s="33">
        <v>35</v>
      </c>
      <c r="L40" s="26">
        <v>2</v>
      </c>
      <c r="M40" s="34">
        <v>1</v>
      </c>
      <c r="N40" s="35">
        <f t="shared" ref="N40:N71" si="6">L40*M40*K40</f>
        <v>70</v>
      </c>
      <c r="O40" s="32"/>
    </row>
    <row r="41" s="4" customFormat="1" ht="15" customHeight="1" spans="1:15">
      <c r="A41" s="140" t="s">
        <v>195</v>
      </c>
      <c r="B41" s="62" t="s">
        <v>196</v>
      </c>
      <c r="C41" s="63" t="s">
        <v>197</v>
      </c>
      <c r="D41" s="64" t="s">
        <v>71</v>
      </c>
      <c r="E41" s="65">
        <v>1000</v>
      </c>
      <c r="F41" s="66">
        <v>1</v>
      </c>
      <c r="G41" s="66">
        <v>1</v>
      </c>
      <c r="H41" s="35">
        <f t="shared" si="5"/>
        <v>1000</v>
      </c>
      <c r="I41" s="62" t="s">
        <v>198</v>
      </c>
      <c r="J41" s="64" t="s">
        <v>71</v>
      </c>
      <c r="K41" s="65">
        <v>1000</v>
      </c>
      <c r="L41" s="66">
        <v>1</v>
      </c>
      <c r="M41" s="66">
        <v>1</v>
      </c>
      <c r="N41" s="35">
        <f t="shared" si="6"/>
        <v>1000</v>
      </c>
      <c r="O41" s="62" t="s">
        <v>198</v>
      </c>
    </row>
    <row r="42" s="3" customFormat="1" ht="15" customHeight="1" spans="1:15">
      <c r="A42" s="140" t="s">
        <v>199</v>
      </c>
      <c r="B42" s="60" t="s">
        <v>200</v>
      </c>
      <c r="C42" s="31" t="s">
        <v>201</v>
      </c>
      <c r="D42" s="61" t="s">
        <v>105</v>
      </c>
      <c r="E42" s="33">
        <v>550</v>
      </c>
      <c r="F42" s="34">
        <v>4</v>
      </c>
      <c r="G42" s="34">
        <v>1</v>
      </c>
      <c r="H42" s="35">
        <f t="shared" si="5"/>
        <v>2200</v>
      </c>
      <c r="I42" s="62" t="s">
        <v>198</v>
      </c>
      <c r="J42" s="61" t="s">
        <v>105</v>
      </c>
      <c r="K42" s="33">
        <v>550</v>
      </c>
      <c r="L42" s="34">
        <v>4</v>
      </c>
      <c r="M42" s="34">
        <v>1</v>
      </c>
      <c r="N42" s="35">
        <f t="shared" si="6"/>
        <v>2200</v>
      </c>
      <c r="O42" s="62" t="s">
        <v>198</v>
      </c>
    </row>
    <row r="43" s="3" customFormat="1" spans="1:15">
      <c r="A43" s="140" t="s">
        <v>203</v>
      </c>
      <c r="B43" s="60" t="s">
        <v>202</v>
      </c>
      <c r="C43" s="31"/>
      <c r="D43" s="61" t="s">
        <v>105</v>
      </c>
      <c r="E43" s="33">
        <v>1500</v>
      </c>
      <c r="F43" s="34">
        <v>1</v>
      </c>
      <c r="G43" s="34">
        <v>1</v>
      </c>
      <c r="H43" s="35">
        <f t="shared" si="5"/>
        <v>1500</v>
      </c>
      <c r="I43" s="62"/>
      <c r="J43" s="61" t="s">
        <v>105</v>
      </c>
      <c r="K43" s="33">
        <v>1500</v>
      </c>
      <c r="L43" s="34">
        <v>1</v>
      </c>
      <c r="M43" s="34">
        <v>1</v>
      </c>
      <c r="N43" s="35">
        <f t="shared" si="6"/>
        <v>1500</v>
      </c>
      <c r="O43" s="62"/>
    </row>
    <row r="44" s="3" customFormat="1" ht="15" customHeight="1" spans="1:15">
      <c r="A44" s="140" t="s">
        <v>206</v>
      </c>
      <c r="B44" s="60" t="s">
        <v>204</v>
      </c>
      <c r="C44" s="31" t="s">
        <v>205</v>
      </c>
      <c r="D44" s="32" t="s">
        <v>143</v>
      </c>
      <c r="E44" s="33">
        <v>3</v>
      </c>
      <c r="F44" s="34">
        <v>300</v>
      </c>
      <c r="G44" s="34">
        <v>1</v>
      </c>
      <c r="H44" s="35">
        <f t="shared" si="5"/>
        <v>900</v>
      </c>
      <c r="I44" s="62"/>
      <c r="J44" s="32" t="s">
        <v>143</v>
      </c>
      <c r="K44" s="33">
        <v>3</v>
      </c>
      <c r="L44" s="34">
        <v>300</v>
      </c>
      <c r="M44" s="34">
        <v>1</v>
      </c>
      <c r="N44" s="35">
        <f t="shared" si="6"/>
        <v>900</v>
      </c>
      <c r="O44" s="62"/>
    </row>
    <row r="45" s="3" customFormat="1" ht="15" customHeight="1" spans="1:15">
      <c r="A45" s="140" t="s">
        <v>208</v>
      </c>
      <c r="B45" s="23" t="s">
        <v>207</v>
      </c>
      <c r="C45" s="31" t="s">
        <v>205</v>
      </c>
      <c r="D45" s="32" t="s">
        <v>143</v>
      </c>
      <c r="E45" s="33">
        <v>3</v>
      </c>
      <c r="F45" s="34">
        <v>100</v>
      </c>
      <c r="G45" s="34">
        <v>1</v>
      </c>
      <c r="H45" s="35">
        <f t="shared" si="5"/>
        <v>300</v>
      </c>
      <c r="I45" s="62"/>
      <c r="J45" s="32" t="s">
        <v>143</v>
      </c>
      <c r="K45" s="33">
        <v>3</v>
      </c>
      <c r="L45" s="34">
        <v>100</v>
      </c>
      <c r="M45" s="34">
        <v>1</v>
      </c>
      <c r="N45" s="35">
        <f t="shared" si="6"/>
        <v>300</v>
      </c>
      <c r="O45" s="62"/>
    </row>
    <row r="46" s="3" customFormat="1" ht="15" customHeight="1" spans="1:15">
      <c r="A46" s="140" t="s">
        <v>212</v>
      </c>
      <c r="B46" s="23" t="s">
        <v>209</v>
      </c>
      <c r="C46" s="31" t="s">
        <v>210</v>
      </c>
      <c r="D46" s="32" t="s">
        <v>211</v>
      </c>
      <c r="E46" s="33">
        <v>0.5</v>
      </c>
      <c r="F46" s="34">
        <v>100</v>
      </c>
      <c r="G46" s="34">
        <v>1</v>
      </c>
      <c r="H46" s="35">
        <f t="shared" si="5"/>
        <v>50</v>
      </c>
      <c r="I46" s="62"/>
      <c r="J46" s="32" t="s">
        <v>211</v>
      </c>
      <c r="K46" s="33">
        <v>0.5</v>
      </c>
      <c r="L46" s="34">
        <v>100</v>
      </c>
      <c r="M46" s="34">
        <v>1</v>
      </c>
      <c r="N46" s="35">
        <f t="shared" si="6"/>
        <v>50</v>
      </c>
      <c r="O46" s="62"/>
    </row>
    <row r="47" s="3" customFormat="1" ht="15" customHeight="1" spans="1:15">
      <c r="A47" s="140" t="s">
        <v>215</v>
      </c>
      <c r="B47" s="23" t="s">
        <v>213</v>
      </c>
      <c r="C47" s="31" t="s">
        <v>214</v>
      </c>
      <c r="D47" s="32" t="s">
        <v>211</v>
      </c>
      <c r="E47" s="33">
        <v>10</v>
      </c>
      <c r="F47" s="34">
        <v>300</v>
      </c>
      <c r="G47" s="34">
        <v>1</v>
      </c>
      <c r="H47" s="35">
        <f t="shared" si="5"/>
        <v>3000</v>
      </c>
      <c r="I47" s="62"/>
      <c r="J47" s="32" t="s">
        <v>211</v>
      </c>
      <c r="K47" s="33">
        <v>10</v>
      </c>
      <c r="L47" s="34">
        <v>300</v>
      </c>
      <c r="M47" s="34">
        <v>1</v>
      </c>
      <c r="N47" s="35">
        <f t="shared" si="6"/>
        <v>3000</v>
      </c>
      <c r="O47" s="62"/>
    </row>
    <row r="48" s="3" customFormat="1" ht="15" customHeight="1" spans="1:15">
      <c r="A48" s="140" t="s">
        <v>217</v>
      </c>
      <c r="B48" s="23" t="s">
        <v>216</v>
      </c>
      <c r="C48" s="31"/>
      <c r="D48" s="32" t="s">
        <v>143</v>
      </c>
      <c r="E48" s="33">
        <v>40</v>
      </c>
      <c r="F48" s="34">
        <v>2</v>
      </c>
      <c r="G48" s="34">
        <v>1</v>
      </c>
      <c r="H48" s="35">
        <f t="shared" si="5"/>
        <v>80</v>
      </c>
      <c r="I48" s="62"/>
      <c r="J48" s="32" t="s">
        <v>143</v>
      </c>
      <c r="K48" s="33">
        <v>40</v>
      </c>
      <c r="L48" s="34">
        <v>2</v>
      </c>
      <c r="M48" s="34">
        <v>1</v>
      </c>
      <c r="N48" s="35">
        <f t="shared" si="6"/>
        <v>80</v>
      </c>
      <c r="O48" s="62"/>
    </row>
    <row r="49" s="3" customFormat="1" ht="15" customHeight="1" spans="1:15">
      <c r="A49" s="140" t="s">
        <v>219</v>
      </c>
      <c r="B49" s="23" t="s">
        <v>218</v>
      </c>
      <c r="C49" s="31" t="s">
        <v>210</v>
      </c>
      <c r="D49" s="32" t="s">
        <v>143</v>
      </c>
      <c r="E49" s="33">
        <v>0.5</v>
      </c>
      <c r="F49" s="34">
        <v>200</v>
      </c>
      <c r="G49" s="34">
        <v>1</v>
      </c>
      <c r="H49" s="35">
        <f t="shared" si="5"/>
        <v>100</v>
      </c>
      <c r="I49" s="62"/>
      <c r="J49" s="32" t="s">
        <v>143</v>
      </c>
      <c r="K49" s="33">
        <v>0.5</v>
      </c>
      <c r="L49" s="34">
        <v>200</v>
      </c>
      <c r="M49" s="34">
        <v>1</v>
      </c>
      <c r="N49" s="35">
        <f t="shared" si="6"/>
        <v>100</v>
      </c>
      <c r="O49" s="62"/>
    </row>
    <row r="50" s="3" customFormat="1" ht="15" customHeight="1" spans="1:15">
      <c r="A50" s="140" t="s">
        <v>221</v>
      </c>
      <c r="B50" s="23" t="s">
        <v>220</v>
      </c>
      <c r="C50" s="31" t="s">
        <v>210</v>
      </c>
      <c r="D50" s="32" t="s">
        <v>143</v>
      </c>
      <c r="E50" s="33">
        <v>0.5</v>
      </c>
      <c r="F50" s="34">
        <v>200</v>
      </c>
      <c r="G50" s="34">
        <v>1</v>
      </c>
      <c r="H50" s="35">
        <f t="shared" si="5"/>
        <v>100</v>
      </c>
      <c r="I50" s="62"/>
      <c r="J50" s="32" t="s">
        <v>143</v>
      </c>
      <c r="K50" s="33">
        <v>0.5</v>
      </c>
      <c r="L50" s="34">
        <v>200</v>
      </c>
      <c r="M50" s="34">
        <v>1</v>
      </c>
      <c r="N50" s="35">
        <f t="shared" si="6"/>
        <v>100</v>
      </c>
      <c r="O50" s="62"/>
    </row>
    <row r="51" s="3" customFormat="1" ht="15" customHeight="1" spans="1:15">
      <c r="A51" s="140" t="s">
        <v>225</v>
      </c>
      <c r="B51" s="23" t="s">
        <v>222</v>
      </c>
      <c r="C51" s="31" t="s">
        <v>223</v>
      </c>
      <c r="D51" s="32" t="s">
        <v>224</v>
      </c>
      <c r="E51" s="33">
        <v>40</v>
      </c>
      <c r="F51" s="34">
        <v>2</v>
      </c>
      <c r="G51" s="34">
        <v>1</v>
      </c>
      <c r="H51" s="35">
        <f t="shared" si="5"/>
        <v>80</v>
      </c>
      <c r="I51" s="62"/>
      <c r="J51" s="32" t="s">
        <v>224</v>
      </c>
      <c r="K51" s="33">
        <v>40</v>
      </c>
      <c r="L51" s="34">
        <v>2</v>
      </c>
      <c r="M51" s="34">
        <v>1</v>
      </c>
      <c r="N51" s="35">
        <f t="shared" si="6"/>
        <v>80</v>
      </c>
      <c r="O51" s="62"/>
    </row>
    <row r="52" s="3" customFormat="1" ht="14.5" spans="1:15">
      <c r="A52" s="140" t="s">
        <v>228</v>
      </c>
      <c r="B52" s="23" t="s">
        <v>226</v>
      </c>
      <c r="C52" s="31"/>
      <c r="D52" s="32" t="s">
        <v>227</v>
      </c>
      <c r="E52" s="33">
        <v>40</v>
      </c>
      <c r="F52" s="34">
        <v>2</v>
      </c>
      <c r="G52" s="34">
        <v>1</v>
      </c>
      <c r="H52" s="35">
        <f t="shared" si="5"/>
        <v>80</v>
      </c>
      <c r="I52" s="62"/>
      <c r="J52" s="32" t="s">
        <v>227</v>
      </c>
      <c r="K52" s="33">
        <v>40</v>
      </c>
      <c r="L52" s="34">
        <v>2</v>
      </c>
      <c r="M52" s="34">
        <v>1</v>
      </c>
      <c r="N52" s="35">
        <f t="shared" si="6"/>
        <v>80</v>
      </c>
      <c r="O52" s="62"/>
    </row>
    <row r="53" s="3" customFormat="1" ht="14.5" spans="1:15">
      <c r="A53" s="140" t="s">
        <v>230</v>
      </c>
      <c r="B53" s="23" t="s">
        <v>229</v>
      </c>
      <c r="C53" s="31"/>
      <c r="D53" s="32" t="s">
        <v>105</v>
      </c>
      <c r="E53" s="33">
        <v>150</v>
      </c>
      <c r="F53" s="34">
        <v>1</v>
      </c>
      <c r="G53" s="34">
        <v>1</v>
      </c>
      <c r="H53" s="35">
        <f t="shared" si="5"/>
        <v>150</v>
      </c>
      <c r="I53" s="62"/>
      <c r="J53" s="32" t="s">
        <v>105</v>
      </c>
      <c r="K53" s="33">
        <v>150</v>
      </c>
      <c r="L53" s="34">
        <v>1</v>
      </c>
      <c r="M53" s="34">
        <v>1</v>
      </c>
      <c r="N53" s="35">
        <f t="shared" si="6"/>
        <v>150</v>
      </c>
      <c r="O53" s="62"/>
    </row>
    <row r="54" s="3" customFormat="1" ht="14.5" spans="1:15">
      <c r="A54" s="140" t="s">
        <v>234</v>
      </c>
      <c r="B54" s="23" t="s">
        <v>231</v>
      </c>
      <c r="C54" s="31"/>
      <c r="D54" s="32" t="s">
        <v>232</v>
      </c>
      <c r="E54" s="33">
        <v>20</v>
      </c>
      <c r="F54" s="34">
        <v>8</v>
      </c>
      <c r="G54" s="34">
        <v>1</v>
      </c>
      <c r="H54" s="35">
        <f t="shared" si="5"/>
        <v>160</v>
      </c>
      <c r="I54" s="62" t="s">
        <v>233</v>
      </c>
      <c r="J54" s="32" t="s">
        <v>232</v>
      </c>
      <c r="K54" s="33">
        <v>20</v>
      </c>
      <c r="L54" s="34">
        <v>8</v>
      </c>
      <c r="M54" s="34">
        <v>1</v>
      </c>
      <c r="N54" s="35">
        <f t="shared" si="6"/>
        <v>160</v>
      </c>
      <c r="O54" s="62" t="s">
        <v>233</v>
      </c>
    </row>
    <row r="55" s="3" customFormat="1" ht="14.5" spans="1:15">
      <c r="A55" s="140" t="s">
        <v>237</v>
      </c>
      <c r="B55" s="23" t="s">
        <v>235</v>
      </c>
      <c r="C55" s="31" t="s">
        <v>236</v>
      </c>
      <c r="D55" s="32" t="s">
        <v>71</v>
      </c>
      <c r="E55" s="33">
        <v>800</v>
      </c>
      <c r="F55" s="34">
        <v>4</v>
      </c>
      <c r="G55" s="34">
        <v>1</v>
      </c>
      <c r="H55" s="35">
        <f t="shared" si="5"/>
        <v>3200</v>
      </c>
      <c r="I55" s="62" t="s">
        <v>233</v>
      </c>
      <c r="J55" s="32" t="s">
        <v>71</v>
      </c>
      <c r="K55" s="33">
        <v>800</v>
      </c>
      <c r="L55" s="34">
        <v>4</v>
      </c>
      <c r="M55" s="34">
        <v>1</v>
      </c>
      <c r="N55" s="35">
        <f t="shared" si="6"/>
        <v>3200</v>
      </c>
      <c r="O55" s="62" t="s">
        <v>233</v>
      </c>
    </row>
    <row r="56" s="3" customFormat="1" ht="14.5" spans="1:15">
      <c r="A56" s="140" t="s">
        <v>314</v>
      </c>
      <c r="B56" s="23" t="s">
        <v>238</v>
      </c>
      <c r="C56" s="31" t="s">
        <v>239</v>
      </c>
      <c r="D56" s="32" t="s">
        <v>105</v>
      </c>
      <c r="E56" s="33">
        <v>800</v>
      </c>
      <c r="F56" s="34">
        <v>1</v>
      </c>
      <c r="G56" s="34">
        <v>1</v>
      </c>
      <c r="H56" s="35">
        <f t="shared" si="5"/>
        <v>800</v>
      </c>
      <c r="I56" s="62" t="s">
        <v>233</v>
      </c>
      <c r="J56" s="32" t="s">
        <v>105</v>
      </c>
      <c r="K56" s="33">
        <v>800</v>
      </c>
      <c r="L56" s="26">
        <v>1</v>
      </c>
      <c r="M56" s="34">
        <v>1</v>
      </c>
      <c r="N56" s="35">
        <f t="shared" si="6"/>
        <v>800</v>
      </c>
      <c r="O56" s="62" t="s">
        <v>233</v>
      </c>
    </row>
    <row r="57" s="3" customFormat="1" ht="14.65" customHeight="1" spans="1:15">
      <c r="A57" s="140" t="s">
        <v>240</v>
      </c>
      <c r="B57" s="23" t="s">
        <v>241</v>
      </c>
      <c r="C57" s="60" t="s">
        <v>242</v>
      </c>
      <c r="D57" s="32" t="s">
        <v>232</v>
      </c>
      <c r="E57" s="33">
        <v>800</v>
      </c>
      <c r="F57" s="34">
        <v>2</v>
      </c>
      <c r="G57" s="34">
        <v>1</v>
      </c>
      <c r="H57" s="35">
        <f t="shared" si="5"/>
        <v>1600</v>
      </c>
      <c r="I57" s="62" t="s">
        <v>243</v>
      </c>
      <c r="J57" s="32" t="s">
        <v>232</v>
      </c>
      <c r="K57" s="33">
        <v>800</v>
      </c>
      <c r="L57" s="34">
        <v>2</v>
      </c>
      <c r="M57" s="34">
        <v>1</v>
      </c>
      <c r="N57" s="35">
        <f t="shared" si="6"/>
        <v>1600</v>
      </c>
      <c r="O57" s="62" t="s">
        <v>243</v>
      </c>
    </row>
    <row r="58" s="3" customFormat="1" ht="14.5" spans="1:15">
      <c r="A58" s="140" t="s">
        <v>244</v>
      </c>
      <c r="B58" s="31" t="s">
        <v>245</v>
      </c>
      <c r="C58" s="79" t="s">
        <v>246</v>
      </c>
      <c r="D58" s="79" t="s">
        <v>143</v>
      </c>
      <c r="E58" s="33">
        <v>35</v>
      </c>
      <c r="F58" s="34">
        <v>20</v>
      </c>
      <c r="G58" s="34">
        <v>1</v>
      </c>
      <c r="H58" s="27">
        <f t="shared" si="5"/>
        <v>700</v>
      </c>
      <c r="I58" s="62"/>
      <c r="J58" s="79" t="s">
        <v>143</v>
      </c>
      <c r="K58" s="33">
        <v>35</v>
      </c>
      <c r="L58" s="34">
        <v>20</v>
      </c>
      <c r="M58" s="34">
        <v>1</v>
      </c>
      <c r="N58" s="27">
        <f t="shared" si="6"/>
        <v>700</v>
      </c>
      <c r="O58" s="62"/>
    </row>
    <row r="59" s="2" customFormat="1" ht="14.5" spans="1:15">
      <c r="A59" s="140" t="s">
        <v>247</v>
      </c>
      <c r="B59" s="23" t="s">
        <v>248</v>
      </c>
      <c r="C59" s="22" t="s">
        <v>249</v>
      </c>
      <c r="D59" s="24" t="s">
        <v>50</v>
      </c>
      <c r="E59" s="25">
        <v>400</v>
      </c>
      <c r="F59" s="26">
        <v>2</v>
      </c>
      <c r="G59" s="26">
        <v>1</v>
      </c>
      <c r="H59" s="27">
        <f t="shared" si="5"/>
        <v>800</v>
      </c>
      <c r="I59" s="46"/>
      <c r="J59" s="24" t="s">
        <v>50</v>
      </c>
      <c r="K59" s="25">
        <v>400</v>
      </c>
      <c r="L59" s="26">
        <v>2</v>
      </c>
      <c r="M59" s="26">
        <v>1</v>
      </c>
      <c r="N59" s="27">
        <f t="shared" si="6"/>
        <v>800</v>
      </c>
      <c r="O59" s="46"/>
    </row>
    <row r="60" s="3" customFormat="1" ht="14.5" spans="1:15">
      <c r="A60" s="140" t="s">
        <v>250</v>
      </c>
      <c r="B60" s="23" t="s">
        <v>251</v>
      </c>
      <c r="C60" s="31" t="s">
        <v>252</v>
      </c>
      <c r="D60" s="24" t="s">
        <v>50</v>
      </c>
      <c r="E60" s="33">
        <v>3000</v>
      </c>
      <c r="F60" s="34">
        <v>1</v>
      </c>
      <c r="G60" s="34">
        <v>1</v>
      </c>
      <c r="H60" s="35">
        <f t="shared" si="5"/>
        <v>3000</v>
      </c>
      <c r="I60" s="62"/>
      <c r="J60" s="24" t="s">
        <v>50</v>
      </c>
      <c r="K60" s="33">
        <v>3000</v>
      </c>
      <c r="L60" s="34">
        <v>1</v>
      </c>
      <c r="M60" s="34">
        <v>1</v>
      </c>
      <c r="N60" s="35">
        <f t="shared" si="6"/>
        <v>3000</v>
      </c>
      <c r="O60" s="62"/>
    </row>
    <row r="61" s="3" customFormat="1" ht="14.5" spans="1:15">
      <c r="A61" s="140" t="s">
        <v>253</v>
      </c>
      <c r="B61" s="23" t="s">
        <v>254</v>
      </c>
      <c r="C61" s="31" t="s">
        <v>252</v>
      </c>
      <c r="D61" s="24" t="s">
        <v>50</v>
      </c>
      <c r="E61" s="33">
        <v>400</v>
      </c>
      <c r="F61" s="34">
        <v>1</v>
      </c>
      <c r="G61" s="34">
        <v>1</v>
      </c>
      <c r="H61" s="35">
        <f t="shared" si="5"/>
        <v>400</v>
      </c>
      <c r="I61" s="62"/>
      <c r="J61" s="24" t="s">
        <v>50</v>
      </c>
      <c r="K61" s="33">
        <v>400</v>
      </c>
      <c r="L61" s="34">
        <v>1</v>
      </c>
      <c r="M61" s="34">
        <v>1</v>
      </c>
      <c r="N61" s="35">
        <f t="shared" si="6"/>
        <v>400</v>
      </c>
      <c r="O61" s="62"/>
    </row>
    <row r="62" s="3" customFormat="1" ht="14.5" spans="1:17">
      <c r="A62" s="140" t="s">
        <v>255</v>
      </c>
      <c r="B62" s="23" t="s">
        <v>256</v>
      </c>
      <c r="C62" s="31" t="s">
        <v>257</v>
      </c>
      <c r="D62" s="24" t="s">
        <v>258</v>
      </c>
      <c r="E62" s="33">
        <v>200</v>
      </c>
      <c r="F62" s="34">
        <v>8</v>
      </c>
      <c r="G62" s="34">
        <v>1</v>
      </c>
      <c r="H62" s="35">
        <f t="shared" si="5"/>
        <v>1600</v>
      </c>
      <c r="I62" s="62"/>
      <c r="J62" s="24" t="s">
        <v>258</v>
      </c>
      <c r="K62" s="33">
        <v>200</v>
      </c>
      <c r="L62" s="34">
        <v>8</v>
      </c>
      <c r="M62" s="34">
        <v>1</v>
      </c>
      <c r="N62" s="35">
        <f t="shared" si="6"/>
        <v>1600</v>
      </c>
      <c r="O62" s="62"/>
      <c r="P62" s="2"/>
      <c r="Q62" s="2"/>
    </row>
    <row r="63" s="2" customFormat="1" ht="14.5" spans="1:15">
      <c r="A63" s="140" t="s">
        <v>259</v>
      </c>
      <c r="B63" s="23" t="s">
        <v>260</v>
      </c>
      <c r="C63" s="22" t="s">
        <v>261</v>
      </c>
      <c r="D63" s="24" t="s">
        <v>50</v>
      </c>
      <c r="E63" s="25">
        <v>300</v>
      </c>
      <c r="F63" s="26">
        <v>6</v>
      </c>
      <c r="G63" s="26">
        <v>1</v>
      </c>
      <c r="H63" s="27">
        <f t="shared" si="5"/>
        <v>1800</v>
      </c>
      <c r="I63" s="46"/>
      <c r="J63" s="24" t="s">
        <v>50</v>
      </c>
      <c r="K63" s="25">
        <v>300</v>
      </c>
      <c r="L63" s="26">
        <v>6</v>
      </c>
      <c r="M63" s="26">
        <v>1</v>
      </c>
      <c r="N63" s="27">
        <f t="shared" si="6"/>
        <v>1800</v>
      </c>
      <c r="O63" s="46"/>
    </row>
    <row r="64" s="2" customFormat="1" ht="14.5" spans="1:15">
      <c r="A64" s="140" t="s">
        <v>262</v>
      </c>
      <c r="B64" s="23" t="s">
        <v>263</v>
      </c>
      <c r="C64" s="22" t="s">
        <v>264</v>
      </c>
      <c r="D64" s="24" t="s">
        <v>50</v>
      </c>
      <c r="E64" s="25">
        <v>45</v>
      </c>
      <c r="F64" s="26">
        <v>13</v>
      </c>
      <c r="G64" s="26">
        <v>1</v>
      </c>
      <c r="H64" s="27">
        <f t="shared" si="5"/>
        <v>585</v>
      </c>
      <c r="I64" s="46"/>
      <c r="J64" s="24" t="s">
        <v>50</v>
      </c>
      <c r="K64" s="25">
        <v>45</v>
      </c>
      <c r="L64" s="26">
        <v>0</v>
      </c>
      <c r="M64" s="26">
        <v>1</v>
      </c>
      <c r="N64" s="27">
        <f t="shared" si="6"/>
        <v>0</v>
      </c>
      <c r="O64" s="46" t="s">
        <v>315</v>
      </c>
    </row>
    <row r="65" s="2" customFormat="1" ht="14.5" spans="1:15">
      <c r="A65" s="140" t="s">
        <v>265</v>
      </c>
      <c r="B65" s="23" t="s">
        <v>266</v>
      </c>
      <c r="C65" s="22" t="s">
        <v>267</v>
      </c>
      <c r="D65" s="24" t="s">
        <v>50</v>
      </c>
      <c r="E65" s="25">
        <v>1000</v>
      </c>
      <c r="F65" s="26">
        <v>2</v>
      </c>
      <c r="G65" s="26">
        <v>1</v>
      </c>
      <c r="H65" s="27">
        <f t="shared" si="5"/>
        <v>2000</v>
      </c>
      <c r="I65" s="46"/>
      <c r="J65" s="24" t="s">
        <v>50</v>
      </c>
      <c r="K65" s="25">
        <v>1000</v>
      </c>
      <c r="L65" s="26">
        <v>2</v>
      </c>
      <c r="M65" s="26">
        <v>1</v>
      </c>
      <c r="N65" s="27">
        <f t="shared" si="6"/>
        <v>2000</v>
      </c>
      <c r="O65" s="46"/>
    </row>
    <row r="66" s="2" customFormat="1" ht="14.5" spans="1:15">
      <c r="A66" s="140" t="s">
        <v>268</v>
      </c>
      <c r="B66" s="23" t="s">
        <v>269</v>
      </c>
      <c r="C66" s="22" t="s">
        <v>267</v>
      </c>
      <c r="D66" s="24" t="s">
        <v>50</v>
      </c>
      <c r="E66" s="80">
        <v>1500</v>
      </c>
      <c r="F66" s="81">
        <v>2</v>
      </c>
      <c r="G66" s="26">
        <v>1</v>
      </c>
      <c r="H66" s="27">
        <f t="shared" si="5"/>
        <v>3000</v>
      </c>
      <c r="I66" s="46"/>
      <c r="J66" s="24" t="s">
        <v>50</v>
      </c>
      <c r="K66" s="80">
        <v>1500</v>
      </c>
      <c r="L66" s="81">
        <v>2</v>
      </c>
      <c r="M66" s="26">
        <v>1</v>
      </c>
      <c r="N66" s="27">
        <f t="shared" si="6"/>
        <v>3000</v>
      </c>
      <c r="O66" s="46"/>
    </row>
    <row r="67" s="2" customFormat="1" ht="14.5" spans="1:15">
      <c r="A67" s="140" t="s">
        <v>270</v>
      </c>
      <c r="B67" s="82" t="s">
        <v>271</v>
      </c>
      <c r="C67" s="22"/>
      <c r="D67" s="24" t="s">
        <v>50</v>
      </c>
      <c r="E67" s="80">
        <v>1500</v>
      </c>
      <c r="F67" s="81">
        <v>2</v>
      </c>
      <c r="G67" s="26">
        <v>1</v>
      </c>
      <c r="H67" s="27">
        <f t="shared" si="5"/>
        <v>3000</v>
      </c>
      <c r="I67" s="46"/>
      <c r="J67" s="24" t="s">
        <v>50</v>
      </c>
      <c r="K67" s="80">
        <v>1500</v>
      </c>
      <c r="L67" s="81">
        <v>2</v>
      </c>
      <c r="M67" s="26">
        <v>1</v>
      </c>
      <c r="N67" s="27">
        <f t="shared" si="6"/>
        <v>3000</v>
      </c>
      <c r="O67" s="46"/>
    </row>
    <row r="68" s="2" customFormat="1" ht="14.5" spans="1:15">
      <c r="A68" s="140" t="s">
        <v>272</v>
      </c>
      <c r="B68" s="23" t="s">
        <v>273</v>
      </c>
      <c r="C68" s="22"/>
      <c r="D68" s="24" t="s">
        <v>274</v>
      </c>
      <c r="E68" s="80">
        <v>2500</v>
      </c>
      <c r="F68" s="81">
        <v>2</v>
      </c>
      <c r="G68" s="26">
        <v>1</v>
      </c>
      <c r="H68" s="27">
        <f t="shared" si="5"/>
        <v>5000</v>
      </c>
      <c r="I68" s="46"/>
      <c r="J68" s="24" t="s">
        <v>274</v>
      </c>
      <c r="K68" s="80">
        <v>2500</v>
      </c>
      <c r="L68" s="81">
        <v>2</v>
      </c>
      <c r="M68" s="26">
        <v>1</v>
      </c>
      <c r="N68" s="27">
        <f t="shared" si="6"/>
        <v>5000</v>
      </c>
      <c r="O68" s="46"/>
    </row>
    <row r="69" s="2" customFormat="1" ht="29" spans="1:15">
      <c r="A69" s="140" t="s">
        <v>275</v>
      </c>
      <c r="B69" s="82" t="s">
        <v>276</v>
      </c>
      <c r="C69" s="22"/>
      <c r="D69" s="24" t="s">
        <v>274</v>
      </c>
      <c r="E69" s="80">
        <v>430</v>
      </c>
      <c r="F69" s="81">
        <v>2</v>
      </c>
      <c r="G69" s="26">
        <v>1</v>
      </c>
      <c r="H69" s="27">
        <f t="shared" si="5"/>
        <v>860</v>
      </c>
      <c r="I69" s="46"/>
      <c r="J69" s="24" t="s">
        <v>274</v>
      </c>
      <c r="K69" s="80">
        <v>430</v>
      </c>
      <c r="L69" s="81">
        <v>2</v>
      </c>
      <c r="M69" s="26">
        <v>1</v>
      </c>
      <c r="N69" s="27">
        <f t="shared" si="6"/>
        <v>860</v>
      </c>
      <c r="O69" s="46"/>
    </row>
    <row r="70" s="2" customFormat="1" ht="14.5" spans="1:15">
      <c r="A70" s="30" t="s">
        <v>277</v>
      </c>
      <c r="B70" s="23" t="s">
        <v>177</v>
      </c>
      <c r="C70" s="31"/>
      <c r="D70" s="32"/>
      <c r="E70" s="33"/>
      <c r="F70" s="26"/>
      <c r="G70" s="26"/>
      <c r="H70" s="27"/>
      <c r="I70" s="24"/>
      <c r="J70" s="24" t="s">
        <v>71</v>
      </c>
      <c r="K70" s="25">
        <v>140</v>
      </c>
      <c r="L70" s="26">
        <v>7</v>
      </c>
      <c r="M70" s="26">
        <v>1</v>
      </c>
      <c r="N70" s="27">
        <f t="shared" si="6"/>
        <v>980</v>
      </c>
      <c r="O70" s="32" t="s">
        <v>125</v>
      </c>
    </row>
    <row r="71" s="2" customFormat="1" ht="14.5" spans="1:15">
      <c r="A71" s="30" t="s">
        <v>278</v>
      </c>
      <c r="B71" s="23" t="s">
        <v>180</v>
      </c>
      <c r="C71" s="31" t="s">
        <v>181</v>
      </c>
      <c r="D71" s="32"/>
      <c r="E71" s="33"/>
      <c r="F71" s="26"/>
      <c r="G71" s="26"/>
      <c r="H71" s="27"/>
      <c r="I71" s="24"/>
      <c r="J71" s="24" t="s">
        <v>71</v>
      </c>
      <c r="K71" s="25">
        <v>80</v>
      </c>
      <c r="L71" s="26">
        <v>6</v>
      </c>
      <c r="M71" s="26">
        <v>1</v>
      </c>
      <c r="N71" s="27">
        <f t="shared" si="6"/>
        <v>480</v>
      </c>
      <c r="O71" s="32" t="s">
        <v>125</v>
      </c>
    </row>
    <row r="72" s="2" customFormat="1" spans="1:15">
      <c r="A72" s="83"/>
      <c r="B72" s="84"/>
      <c r="C72" s="22"/>
      <c r="D72" s="85"/>
      <c r="E72" s="86" t="s">
        <v>279</v>
      </c>
      <c r="F72" s="26"/>
      <c r="G72" s="26"/>
      <c r="H72" s="40">
        <f>SUM(H40:H69)</f>
        <v>38115</v>
      </c>
      <c r="I72" s="46"/>
      <c r="J72" s="85"/>
      <c r="K72" s="86" t="s">
        <v>279</v>
      </c>
      <c r="L72" s="26"/>
      <c r="M72" s="26"/>
      <c r="N72" s="40">
        <f>SUM(N40:N71)</f>
        <v>38990</v>
      </c>
      <c r="O72" s="46"/>
    </row>
    <row r="73" s="2" customFormat="1" spans="1:15">
      <c r="A73" s="83"/>
      <c r="B73" s="84"/>
      <c r="C73" s="22"/>
      <c r="D73" s="85"/>
      <c r="E73" s="86" t="s">
        <v>316</v>
      </c>
      <c r="F73" s="26"/>
      <c r="G73" s="26"/>
      <c r="H73" s="40">
        <f>H72*18</f>
        <v>686070</v>
      </c>
      <c r="I73" s="46"/>
      <c r="J73" s="85"/>
      <c r="K73" s="86" t="s">
        <v>317</v>
      </c>
      <c r="L73" s="26"/>
      <c r="M73" s="26"/>
      <c r="N73" s="40">
        <f>N72*16</f>
        <v>623840</v>
      </c>
      <c r="O73" s="46"/>
    </row>
    <row r="74" s="2" customFormat="1" ht="18.5" spans="1:15">
      <c r="A74" s="18">
        <v>4</v>
      </c>
      <c r="B74" s="87" t="s">
        <v>282</v>
      </c>
      <c r="C74" s="88"/>
      <c r="D74" s="88"/>
      <c r="E74" s="89"/>
      <c r="F74" s="90"/>
      <c r="G74" s="90"/>
      <c r="H74" s="91"/>
      <c r="I74" s="120"/>
      <c r="J74" s="88"/>
      <c r="K74" s="89"/>
      <c r="L74" s="90"/>
      <c r="M74" s="90"/>
      <c r="N74" s="91"/>
      <c r="O74" s="120"/>
    </row>
    <row r="75" s="3" customFormat="1" ht="14.5" spans="1:15">
      <c r="A75" s="21" t="s">
        <v>283</v>
      </c>
      <c r="B75" s="60" t="s">
        <v>159</v>
      </c>
      <c r="C75" s="31" t="s">
        <v>284</v>
      </c>
      <c r="D75" s="32"/>
      <c r="E75" s="33"/>
      <c r="F75" s="34"/>
      <c r="G75" s="34"/>
      <c r="H75" s="35"/>
      <c r="I75" s="32"/>
      <c r="J75" s="32" t="s">
        <v>161</v>
      </c>
      <c r="K75" s="33">
        <v>150</v>
      </c>
      <c r="L75" s="34">
        <v>32</v>
      </c>
      <c r="M75" s="34">
        <v>1</v>
      </c>
      <c r="N75" s="35">
        <f>L75*M75*K75</f>
        <v>4800</v>
      </c>
      <c r="O75" s="32"/>
    </row>
    <row r="76" s="3" customFormat="1" ht="14.5" spans="1:15">
      <c r="A76" s="21" t="s">
        <v>285</v>
      </c>
      <c r="B76" s="60" t="s">
        <v>164</v>
      </c>
      <c r="C76" s="31" t="s">
        <v>286</v>
      </c>
      <c r="D76" s="32"/>
      <c r="E76" s="33"/>
      <c r="F76" s="34"/>
      <c r="G76" s="34"/>
      <c r="H76" s="35"/>
      <c r="I76" s="32"/>
      <c r="J76" s="32" t="s">
        <v>166</v>
      </c>
      <c r="K76" s="33">
        <v>50</v>
      </c>
      <c r="L76" s="34">
        <v>32</v>
      </c>
      <c r="M76" s="34">
        <v>1</v>
      </c>
      <c r="N76" s="35">
        <f>L76*M76*K76</f>
        <v>1600</v>
      </c>
      <c r="O76" s="32"/>
    </row>
    <row r="77" s="3" customFormat="1" ht="14.5" spans="1:15">
      <c r="A77" s="21" t="s">
        <v>287</v>
      </c>
      <c r="B77" s="60" t="s">
        <v>168</v>
      </c>
      <c r="C77" s="31" t="s">
        <v>288</v>
      </c>
      <c r="D77" s="32"/>
      <c r="E77" s="33"/>
      <c r="F77" s="34"/>
      <c r="G77" s="34"/>
      <c r="H77" s="35"/>
      <c r="I77" s="32"/>
      <c r="J77" s="32" t="s">
        <v>166</v>
      </c>
      <c r="K77" s="33">
        <v>150</v>
      </c>
      <c r="L77" s="34">
        <v>32</v>
      </c>
      <c r="M77" s="34">
        <v>1</v>
      </c>
      <c r="N77" s="35">
        <f>L77*M77*K77</f>
        <v>4800</v>
      </c>
      <c r="O77" s="32"/>
    </row>
    <row r="78" s="3" customFormat="1" ht="29" spans="1:15">
      <c r="A78" s="21" t="s">
        <v>289</v>
      </c>
      <c r="B78" s="60" t="s">
        <v>171</v>
      </c>
      <c r="C78" s="31" t="s">
        <v>290</v>
      </c>
      <c r="D78" s="32"/>
      <c r="E78" s="33"/>
      <c r="F78" s="34"/>
      <c r="G78" s="34"/>
      <c r="H78" s="35"/>
      <c r="I78" s="32"/>
      <c r="J78" s="32" t="s">
        <v>105</v>
      </c>
      <c r="K78" s="33">
        <v>8000</v>
      </c>
      <c r="L78" s="34">
        <v>1</v>
      </c>
      <c r="M78" s="34">
        <v>1</v>
      </c>
      <c r="N78" s="35">
        <f>L78*M78*K78</f>
        <v>8000</v>
      </c>
      <c r="O78" s="32"/>
    </row>
    <row r="79" s="3" customFormat="1" ht="14.5" spans="1:15">
      <c r="A79" s="21" t="s">
        <v>291</v>
      </c>
      <c r="B79" s="60" t="s">
        <v>174</v>
      </c>
      <c r="C79" s="31" t="s">
        <v>175</v>
      </c>
      <c r="D79" s="32"/>
      <c r="E79" s="33"/>
      <c r="F79" s="34"/>
      <c r="G79" s="26"/>
      <c r="H79" s="35"/>
      <c r="I79" s="32"/>
      <c r="J79" s="32" t="s">
        <v>105</v>
      </c>
      <c r="K79" s="33">
        <v>300</v>
      </c>
      <c r="L79" s="34">
        <v>1</v>
      </c>
      <c r="M79" s="26">
        <v>1</v>
      </c>
      <c r="N79" s="35">
        <f>L79*M79*K79</f>
        <v>300</v>
      </c>
      <c r="O79" s="32"/>
    </row>
    <row r="80" s="2" customFormat="1" spans="1:15">
      <c r="A80" s="92"/>
      <c r="B80" s="37"/>
      <c r="C80" s="37"/>
      <c r="D80" s="37"/>
      <c r="E80" s="38"/>
      <c r="F80" s="39"/>
      <c r="G80" s="39"/>
      <c r="H80" s="40"/>
      <c r="I80" s="71"/>
      <c r="J80" s="37"/>
      <c r="K80" s="38" t="s">
        <v>41</v>
      </c>
      <c r="L80" s="39"/>
      <c r="M80" s="39"/>
      <c r="N80" s="40">
        <f>SUM(N75:N79)</f>
        <v>19500</v>
      </c>
      <c r="O80" s="71"/>
    </row>
    <row r="81" s="2" customFormat="1" spans="1:15">
      <c r="A81" s="92"/>
      <c r="B81" s="37"/>
      <c r="C81" s="37"/>
      <c r="D81" s="37"/>
      <c r="E81" s="56"/>
      <c r="F81" s="39"/>
      <c r="G81" s="39"/>
      <c r="H81" s="40"/>
      <c r="I81" s="71"/>
      <c r="J81" s="37"/>
      <c r="K81" s="56" t="s">
        <v>292</v>
      </c>
      <c r="L81" s="39"/>
      <c r="M81" s="39"/>
      <c r="N81" s="40">
        <f>N80*3</f>
        <v>58500</v>
      </c>
      <c r="O81" s="71"/>
    </row>
    <row r="82" s="2" customFormat="1" ht="18.5" spans="1:15">
      <c r="A82" s="18"/>
      <c r="B82" s="87"/>
      <c r="C82" s="88"/>
      <c r="D82" s="88"/>
      <c r="E82" s="89"/>
      <c r="F82" s="90"/>
      <c r="G82" s="90"/>
      <c r="H82" s="91"/>
      <c r="I82" s="120"/>
      <c r="J82" s="88"/>
      <c r="K82" s="89"/>
      <c r="L82" s="90"/>
      <c r="M82" s="90"/>
      <c r="N82" s="91"/>
      <c r="O82" s="120"/>
    </row>
    <row r="83" s="2" customFormat="1" spans="1:15">
      <c r="A83" s="83"/>
      <c r="B83" s="84"/>
      <c r="C83" s="22"/>
      <c r="D83" s="85"/>
      <c r="E83" s="86"/>
      <c r="F83" s="26"/>
      <c r="G83" s="26"/>
      <c r="H83" s="40"/>
      <c r="I83" s="46"/>
      <c r="J83" s="85"/>
      <c r="K83" s="86"/>
      <c r="L83" s="26"/>
      <c r="M83" s="26"/>
      <c r="N83" s="40"/>
      <c r="O83" s="46"/>
    </row>
    <row r="84" s="2" customFormat="1" spans="1:15">
      <c r="A84" s="55"/>
      <c r="B84" s="37"/>
      <c r="C84" s="37"/>
      <c r="D84" s="37"/>
      <c r="E84" s="56" t="s">
        <v>303</v>
      </c>
      <c r="F84" s="39"/>
      <c r="G84" s="39"/>
      <c r="H84" s="40">
        <f>H38+H73+H15</f>
        <v>1311660</v>
      </c>
      <c r="I84" s="71"/>
      <c r="J84" s="37"/>
      <c r="K84" s="56" t="s">
        <v>303</v>
      </c>
      <c r="L84" s="39"/>
      <c r="M84" s="39"/>
      <c r="N84" s="40">
        <f>N81+N73+N38+N15</f>
        <v>1093516.73</v>
      </c>
      <c r="O84" s="71"/>
    </row>
    <row r="85" s="1" customFormat="1" ht="14.5" spans="1:15">
      <c r="A85" s="101" t="s">
        <v>304</v>
      </c>
      <c r="B85" s="101"/>
      <c r="C85" s="102"/>
      <c r="D85" s="103"/>
      <c r="E85" s="102"/>
      <c r="F85" s="103"/>
      <c r="G85" s="102"/>
      <c r="H85" s="104"/>
      <c r="I85" s="133"/>
      <c r="J85" s="103"/>
      <c r="K85" s="102"/>
      <c r="L85" s="103"/>
      <c r="M85" s="102"/>
      <c r="N85" s="104"/>
      <c r="O85" s="133"/>
    </row>
    <row r="86" s="1" customFormat="1" ht="14.5" spans="1:15">
      <c r="A86" s="105" t="s">
        <v>305</v>
      </c>
      <c r="B86" s="105"/>
      <c r="C86" s="102"/>
      <c r="D86" s="103"/>
      <c r="E86" s="106">
        <v>0.06</v>
      </c>
      <c r="F86" s="103"/>
      <c r="G86" s="102"/>
      <c r="H86" s="104">
        <f>0.06*H84</f>
        <v>78699.6</v>
      </c>
      <c r="I86" s="133"/>
      <c r="J86" s="103"/>
      <c r="K86" s="106">
        <v>0.06</v>
      </c>
      <c r="L86" s="103"/>
      <c r="M86" s="102"/>
      <c r="N86" s="104">
        <f>0.06*N84</f>
        <v>65611.0038</v>
      </c>
      <c r="O86" s="133"/>
    </row>
    <row r="87" s="1" customFormat="1" ht="15.5" spans="1:15">
      <c r="A87" s="105"/>
      <c r="B87" s="105"/>
      <c r="C87" s="102"/>
      <c r="D87" s="103"/>
      <c r="E87" s="134" t="s">
        <v>56</v>
      </c>
      <c r="F87" s="135"/>
      <c r="G87" s="136"/>
      <c r="H87" s="137">
        <f>H84+H86</f>
        <v>1390359.6</v>
      </c>
      <c r="I87" s="133"/>
      <c r="J87" s="103"/>
      <c r="K87" s="134" t="s">
        <v>56</v>
      </c>
      <c r="L87" s="135"/>
      <c r="M87" s="136"/>
      <c r="N87" s="137">
        <f>N84+N86</f>
        <v>1159127.7338</v>
      </c>
      <c r="O87" s="133"/>
    </row>
    <row r="88" s="1" customFormat="1" ht="13.5" spans="1:15">
      <c r="A88" s="111"/>
      <c r="B88" s="112"/>
      <c r="C88" s="112"/>
      <c r="D88" s="113"/>
      <c r="E88" s="114"/>
      <c r="F88" s="113"/>
      <c r="G88" s="112"/>
      <c r="H88" s="104"/>
      <c r="I88" s="133"/>
      <c r="J88" s="113"/>
      <c r="K88" s="114"/>
      <c r="L88" s="113"/>
      <c r="M88" s="112"/>
      <c r="N88" s="104"/>
      <c r="O88" s="133"/>
    </row>
    <row r="89" s="1" customFormat="1" ht="13.5" customHeight="1" spans="1:15">
      <c r="A89" s="111"/>
      <c r="B89" s="115"/>
      <c r="C89" s="115"/>
      <c r="D89" s="113"/>
      <c r="E89" s="114"/>
      <c r="F89" s="113"/>
      <c r="G89" s="116"/>
      <c r="H89" s="104"/>
      <c r="I89" s="138"/>
      <c r="J89" s="113"/>
      <c r="K89" s="114"/>
      <c r="L89" s="113"/>
      <c r="M89" s="116"/>
      <c r="N89" s="104"/>
      <c r="O89" s="138"/>
    </row>
    <row r="90" s="1" customFormat="1" ht="13.5" spans="1:9">
      <c r="A90" s="143"/>
      <c r="B90" s="144"/>
      <c r="C90" s="144"/>
      <c r="D90" s="145"/>
      <c r="E90" s="146"/>
      <c r="F90" s="147"/>
      <c r="G90" s="148"/>
      <c r="H90" s="149"/>
      <c r="I90" s="150"/>
    </row>
  </sheetData>
  <mergeCells count="9">
    <mergeCell ref="A1:C1"/>
    <mergeCell ref="D1:I1"/>
    <mergeCell ref="J1:O1"/>
    <mergeCell ref="B2:C2"/>
    <mergeCell ref="B16:C16"/>
    <mergeCell ref="A86:B86"/>
    <mergeCell ref="A4:A9"/>
    <mergeCell ref="B4:B9"/>
    <mergeCell ref="O11:O14"/>
  </mergeCells>
  <pageMargins left="0.7" right="0.7" top="0.75" bottom="0.75" header="0.3" footer="0.3"/>
  <pageSetup paperSize="9" scale="50" fitToHeight="0" orientation="landscape"/>
  <headerFooter/>
  <rowBreaks count="1" manualBreakCount="1">
    <brk id="3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7"/>
  <sheetViews>
    <sheetView zoomScale="80" zoomScaleNormal="80" topLeftCell="C102" workbookViewId="0">
      <selection activeCell="N115" sqref="N115"/>
    </sheetView>
  </sheetViews>
  <sheetFormatPr defaultColWidth="9" defaultRowHeight="16.5"/>
  <cols>
    <col min="1" max="1" width="8.75454545454545" style="5" customWidth="1"/>
    <col min="2" max="2" width="24.1272727272727" customWidth="1"/>
    <col min="3" max="3" width="42.5" customWidth="1"/>
    <col min="4" max="4" width="9.5" customWidth="1"/>
    <col min="5" max="5" width="12.7545454545455" style="6" customWidth="1"/>
    <col min="6" max="6" width="10.7545454545455" style="5" customWidth="1"/>
    <col min="7" max="7" width="6.88181818181818" style="5" customWidth="1"/>
    <col min="8" max="8" width="17.3818181818182" style="6" customWidth="1"/>
    <col min="9" max="9" width="16.2545454545455" style="7" customWidth="1"/>
    <col min="11" max="11" width="12.2545454545455" customWidth="1"/>
    <col min="14" max="14" width="18.3818181818182" customWidth="1"/>
    <col min="15" max="15" width="33.1272727272727" customWidth="1"/>
    <col min="16" max="16" width="17.3818181818182" customWidth="1"/>
  </cols>
  <sheetData>
    <row r="1" s="1" customFormat="1" ht="34.5" customHeight="1" spans="1:15">
      <c r="A1" s="8" t="s">
        <v>318</v>
      </c>
      <c r="B1" s="9"/>
      <c r="C1" s="9"/>
      <c r="D1" s="10" t="s">
        <v>14</v>
      </c>
      <c r="E1" s="11"/>
      <c r="F1" s="11"/>
      <c r="G1" s="11"/>
      <c r="H1" s="11"/>
      <c r="I1" s="11"/>
      <c r="J1" s="67" t="s">
        <v>319</v>
      </c>
      <c r="K1" s="68"/>
      <c r="L1" s="68"/>
      <c r="M1" s="68"/>
      <c r="N1" s="68"/>
      <c r="O1" s="68"/>
    </row>
    <row r="2" s="2" customFormat="1" ht="33.4" customHeight="1" spans="1:15">
      <c r="A2" s="12" t="s">
        <v>16</v>
      </c>
      <c r="B2" s="13" t="s">
        <v>17</v>
      </c>
      <c r="C2" s="13"/>
      <c r="D2" s="14" t="s">
        <v>18</v>
      </c>
      <c r="E2" s="15" t="s">
        <v>19</v>
      </c>
      <c r="F2" s="16" t="s">
        <v>20</v>
      </c>
      <c r="G2" s="17" t="s">
        <v>21</v>
      </c>
      <c r="H2" s="15" t="s">
        <v>22</v>
      </c>
      <c r="I2" s="14" t="s">
        <v>23</v>
      </c>
      <c r="J2" s="14" t="s">
        <v>18</v>
      </c>
      <c r="K2" s="15" t="s">
        <v>19</v>
      </c>
      <c r="L2" s="16" t="s">
        <v>20</v>
      </c>
      <c r="M2" s="17" t="s">
        <v>21</v>
      </c>
      <c r="N2" s="15" t="s">
        <v>22</v>
      </c>
      <c r="O2" s="14" t="s">
        <v>23</v>
      </c>
    </row>
    <row r="3" s="2" customFormat="1" ht="18.5" spans="1:15">
      <c r="A3" s="18">
        <v>1</v>
      </c>
      <c r="B3" s="19" t="s">
        <v>308</v>
      </c>
      <c r="C3" s="20"/>
      <c r="D3" s="20"/>
      <c r="E3" s="20"/>
      <c r="F3" s="20"/>
      <c r="G3" s="20"/>
      <c r="H3" s="20"/>
      <c r="I3" s="20"/>
      <c r="J3" s="20"/>
      <c r="K3" s="20"/>
      <c r="L3" s="20"/>
      <c r="M3" s="20"/>
      <c r="N3" s="20"/>
      <c r="O3" s="20"/>
    </row>
    <row r="4" s="2" customFormat="1" ht="16.15" customHeight="1" spans="1:15">
      <c r="A4" s="21" t="s">
        <v>25</v>
      </c>
      <c r="B4" s="22" t="s">
        <v>309</v>
      </c>
      <c r="C4" s="23" t="s">
        <v>96</v>
      </c>
      <c r="D4" s="24" t="s">
        <v>97</v>
      </c>
      <c r="E4" s="25">
        <v>2000</v>
      </c>
      <c r="F4" s="26">
        <v>1</v>
      </c>
      <c r="G4" s="26">
        <v>2</v>
      </c>
      <c r="H4" s="27">
        <f t="shared" ref="H4:H12" si="0">F4*G4*E4</f>
        <v>4000</v>
      </c>
      <c r="I4" s="46"/>
      <c r="J4" s="24" t="s">
        <v>97</v>
      </c>
      <c r="K4" s="25">
        <v>2000</v>
      </c>
      <c r="L4" s="26"/>
      <c r="M4" s="26"/>
      <c r="N4" s="27"/>
      <c r="O4" s="69" t="s">
        <v>162</v>
      </c>
    </row>
    <row r="5" s="2" customFormat="1" ht="29" spans="1:15">
      <c r="A5" s="21"/>
      <c r="B5" s="22"/>
      <c r="C5" s="28" t="s">
        <v>98</v>
      </c>
      <c r="D5" s="24" t="s">
        <v>97</v>
      </c>
      <c r="E5" s="29">
        <v>800</v>
      </c>
      <c r="F5" s="26">
        <v>10</v>
      </c>
      <c r="G5" s="26">
        <v>2</v>
      </c>
      <c r="H5" s="27">
        <f t="shared" si="0"/>
        <v>16000</v>
      </c>
      <c r="I5" s="46"/>
      <c r="J5" s="24" t="s">
        <v>97</v>
      </c>
      <c r="K5" s="29">
        <v>800</v>
      </c>
      <c r="L5" s="26"/>
      <c r="M5" s="26"/>
      <c r="N5" s="27"/>
      <c r="O5" s="69" t="s">
        <v>162</v>
      </c>
    </row>
    <row r="6" s="2" customFormat="1" ht="16.15" customHeight="1" spans="1:15">
      <c r="A6" s="21"/>
      <c r="B6" s="22"/>
      <c r="C6" s="28" t="s">
        <v>99</v>
      </c>
      <c r="D6" s="24" t="s">
        <v>100</v>
      </c>
      <c r="E6" s="29">
        <v>300</v>
      </c>
      <c r="F6" s="26">
        <v>60</v>
      </c>
      <c r="G6" s="26">
        <v>2</v>
      </c>
      <c r="H6" s="27">
        <f t="shared" si="0"/>
        <v>36000</v>
      </c>
      <c r="I6" s="46"/>
      <c r="J6" s="24" t="s">
        <v>100</v>
      </c>
      <c r="K6" s="29">
        <v>300</v>
      </c>
      <c r="L6" s="26"/>
      <c r="M6" s="26"/>
      <c r="N6" s="27"/>
      <c r="O6" s="69" t="s">
        <v>162</v>
      </c>
    </row>
    <row r="7" s="2" customFormat="1" ht="16.15" customHeight="1" spans="1:15">
      <c r="A7" s="21"/>
      <c r="B7" s="22"/>
      <c r="C7" s="28" t="s">
        <v>101</v>
      </c>
      <c r="D7" s="24" t="s">
        <v>102</v>
      </c>
      <c r="E7" s="29">
        <v>1000</v>
      </c>
      <c r="F7" s="26">
        <v>5</v>
      </c>
      <c r="G7" s="26">
        <v>2</v>
      </c>
      <c r="H7" s="27">
        <f t="shared" si="0"/>
        <v>10000</v>
      </c>
      <c r="I7" s="46"/>
      <c r="J7" s="24" t="s">
        <v>102</v>
      </c>
      <c r="K7" s="29">
        <v>1000</v>
      </c>
      <c r="L7" s="26"/>
      <c r="M7" s="26"/>
      <c r="N7" s="27"/>
      <c r="O7" s="69" t="s">
        <v>162</v>
      </c>
    </row>
    <row r="8" s="2" customFormat="1" ht="16.15" customHeight="1" spans="1:15">
      <c r="A8" s="21"/>
      <c r="B8" s="22"/>
      <c r="C8" s="28" t="s">
        <v>103</v>
      </c>
      <c r="D8" s="24" t="s">
        <v>97</v>
      </c>
      <c r="E8" s="29">
        <v>1650</v>
      </c>
      <c r="F8" s="26">
        <v>1</v>
      </c>
      <c r="G8" s="26">
        <v>2</v>
      </c>
      <c r="H8" s="27">
        <f t="shared" si="0"/>
        <v>3300</v>
      </c>
      <c r="I8" s="46"/>
      <c r="J8" s="24" t="s">
        <v>97</v>
      </c>
      <c r="K8" s="29">
        <v>1650</v>
      </c>
      <c r="L8" s="26"/>
      <c r="M8" s="26"/>
      <c r="N8" s="27"/>
      <c r="O8" s="69" t="s">
        <v>162</v>
      </c>
    </row>
    <row r="9" s="2" customFormat="1" ht="16.15" customHeight="1" spans="1:15">
      <c r="A9" s="21"/>
      <c r="B9" s="22"/>
      <c r="C9" s="28" t="s">
        <v>104</v>
      </c>
      <c r="D9" s="24" t="s">
        <v>105</v>
      </c>
      <c r="E9" s="29">
        <v>1500</v>
      </c>
      <c r="F9" s="26">
        <v>1</v>
      </c>
      <c r="G9" s="26">
        <v>2</v>
      </c>
      <c r="H9" s="27">
        <f t="shared" si="0"/>
        <v>3000</v>
      </c>
      <c r="I9" s="46"/>
      <c r="J9" s="24" t="s">
        <v>105</v>
      </c>
      <c r="K9" s="29">
        <v>1500</v>
      </c>
      <c r="L9" s="26"/>
      <c r="M9" s="26"/>
      <c r="N9" s="27"/>
      <c r="O9" s="69" t="s">
        <v>162</v>
      </c>
    </row>
    <row r="10" s="2" customFormat="1" ht="16.15" customHeight="1" spans="1:15">
      <c r="A10" s="30" t="s">
        <v>29</v>
      </c>
      <c r="B10" s="22" t="s">
        <v>107</v>
      </c>
      <c r="C10" s="28"/>
      <c r="D10" s="24" t="s">
        <v>108</v>
      </c>
      <c r="E10" s="29">
        <v>5000</v>
      </c>
      <c r="F10" s="26">
        <v>1</v>
      </c>
      <c r="G10" s="26">
        <v>2</v>
      </c>
      <c r="H10" s="27">
        <f t="shared" si="0"/>
        <v>10000</v>
      </c>
      <c r="I10" s="46"/>
      <c r="J10" s="24" t="s">
        <v>108</v>
      </c>
      <c r="K10" s="29">
        <v>5000</v>
      </c>
      <c r="L10" s="26"/>
      <c r="M10" s="26"/>
      <c r="N10" s="27"/>
      <c r="O10" s="69" t="s">
        <v>162</v>
      </c>
    </row>
    <row r="11" s="3" customFormat="1" ht="29.25" customHeight="1" spans="1:15">
      <c r="A11" s="30" t="s">
        <v>32</v>
      </c>
      <c r="B11" s="23" t="s">
        <v>110</v>
      </c>
      <c r="C11" s="31" t="s">
        <v>111</v>
      </c>
      <c r="D11" s="32" t="s">
        <v>112</v>
      </c>
      <c r="E11" s="33">
        <f>19000*1.3</f>
        <v>24700</v>
      </c>
      <c r="F11" s="34">
        <v>1</v>
      </c>
      <c r="G11" s="34">
        <v>2</v>
      </c>
      <c r="H11" s="35">
        <f t="shared" si="0"/>
        <v>49400</v>
      </c>
      <c r="I11" s="62"/>
      <c r="J11" s="32" t="s">
        <v>50</v>
      </c>
      <c r="K11" s="33"/>
      <c r="L11" s="34"/>
      <c r="M11" s="34"/>
      <c r="N11" s="35">
        <v>50800</v>
      </c>
      <c r="O11" s="69" t="s">
        <v>320</v>
      </c>
    </row>
    <row r="12" s="3" customFormat="1" ht="29.25" customHeight="1" spans="1:15">
      <c r="A12" s="30" t="s">
        <v>35</v>
      </c>
      <c r="B12" s="23" t="s">
        <v>115</v>
      </c>
      <c r="C12" s="31" t="s">
        <v>111</v>
      </c>
      <c r="D12" s="32" t="s">
        <v>112</v>
      </c>
      <c r="E12" s="33">
        <f>39000*1.4</f>
        <v>54600</v>
      </c>
      <c r="F12" s="34">
        <v>2</v>
      </c>
      <c r="G12" s="34">
        <v>2</v>
      </c>
      <c r="H12" s="35">
        <f t="shared" si="0"/>
        <v>218400</v>
      </c>
      <c r="I12" s="62"/>
      <c r="J12" s="32" t="s">
        <v>50</v>
      </c>
      <c r="K12" s="33"/>
      <c r="L12" s="34"/>
      <c r="M12" s="34"/>
      <c r="N12" s="35"/>
      <c r="O12" s="69"/>
    </row>
    <row r="13" s="3" customFormat="1" ht="14.5" spans="1:15">
      <c r="A13" s="30" t="s">
        <v>38</v>
      </c>
      <c r="B13" s="23" t="s">
        <v>321</v>
      </c>
      <c r="C13" s="31"/>
      <c r="D13" s="32"/>
      <c r="E13" s="33"/>
      <c r="F13" s="34"/>
      <c r="G13" s="34"/>
      <c r="H13" s="35"/>
      <c r="I13" s="62"/>
      <c r="J13" s="32"/>
      <c r="K13" s="33"/>
      <c r="L13" s="34"/>
      <c r="M13" s="34"/>
      <c r="N13" s="35">
        <f>(N11+N12)*0.1</f>
        <v>5080</v>
      </c>
      <c r="O13" s="70" t="s">
        <v>321</v>
      </c>
    </row>
    <row r="14" s="2" customFormat="1" spans="1:15">
      <c r="A14" s="36" t="s">
        <v>81</v>
      </c>
      <c r="B14" s="22" t="s">
        <v>322</v>
      </c>
      <c r="C14" s="31" t="s">
        <v>120</v>
      </c>
      <c r="D14" s="37"/>
      <c r="E14" s="38"/>
      <c r="F14" s="39"/>
      <c r="G14" s="39"/>
      <c r="H14" s="40"/>
      <c r="I14" s="71"/>
      <c r="J14" s="72" t="s">
        <v>46</v>
      </c>
      <c r="K14" s="33"/>
      <c r="L14" s="73">
        <v>49</v>
      </c>
      <c r="M14" s="34"/>
      <c r="N14" s="35">
        <v>12960</v>
      </c>
      <c r="O14" s="69" t="s">
        <v>323</v>
      </c>
    </row>
    <row r="15" s="2" customFormat="1" spans="1:15">
      <c r="A15" s="36"/>
      <c r="B15" s="22"/>
      <c r="C15" s="31" t="s">
        <v>53</v>
      </c>
      <c r="D15" s="37"/>
      <c r="E15" s="38"/>
      <c r="F15" s="39"/>
      <c r="G15" s="39"/>
      <c r="H15" s="40"/>
      <c r="I15" s="71"/>
      <c r="J15" s="72"/>
      <c r="K15" s="33"/>
      <c r="L15" s="73"/>
      <c r="M15" s="34"/>
      <c r="N15" s="35">
        <v>6927</v>
      </c>
      <c r="O15" s="69" t="s">
        <v>324</v>
      </c>
    </row>
    <row r="16" s="2" customFormat="1" spans="1:15">
      <c r="A16" s="36"/>
      <c r="B16" s="22"/>
      <c r="C16" s="31" t="s">
        <v>325</v>
      </c>
      <c r="D16" s="37"/>
      <c r="E16" s="38"/>
      <c r="F16" s="39"/>
      <c r="G16" s="39"/>
      <c r="H16" s="40"/>
      <c r="I16" s="71"/>
      <c r="J16" s="72"/>
      <c r="K16" s="33"/>
      <c r="L16" s="73"/>
      <c r="M16" s="34"/>
      <c r="N16" s="35">
        <v>7952</v>
      </c>
      <c r="O16" s="69" t="s">
        <v>326</v>
      </c>
    </row>
    <row r="17" s="3" customFormat="1" ht="14.5" spans="1:15">
      <c r="A17" s="30"/>
      <c r="B17" s="23"/>
      <c r="C17" s="31"/>
      <c r="D17" s="32"/>
      <c r="E17" s="33"/>
      <c r="F17" s="34"/>
      <c r="G17" s="34"/>
      <c r="H17" s="35"/>
      <c r="I17" s="62"/>
      <c r="J17" s="32"/>
      <c r="K17" s="33"/>
      <c r="L17" s="34"/>
      <c r="M17" s="34"/>
      <c r="N17" s="35"/>
      <c r="O17" s="74"/>
    </row>
    <row r="18" s="2" customFormat="1" ht="16.15" customHeight="1" spans="1:15">
      <c r="A18" s="41"/>
      <c r="B18" s="23"/>
      <c r="C18" s="42"/>
      <c r="D18" s="24"/>
      <c r="E18" s="38" t="s">
        <v>41</v>
      </c>
      <c r="F18" s="26"/>
      <c r="G18" s="26"/>
      <c r="H18" s="40">
        <f>SUM(H4:H12)</f>
        <v>350100</v>
      </c>
      <c r="I18" s="24"/>
      <c r="J18" s="24"/>
      <c r="K18" s="38" t="s">
        <v>41</v>
      </c>
      <c r="L18" s="26"/>
      <c r="M18" s="26"/>
      <c r="N18" s="40">
        <f>SUM(N4:N17)</f>
        <v>83719</v>
      </c>
      <c r="O18" s="24"/>
    </row>
    <row r="19" s="2" customFormat="1" ht="18" customHeight="1" spans="1:15">
      <c r="A19" s="18">
        <v>2</v>
      </c>
      <c r="B19" s="43" t="s">
        <v>126</v>
      </c>
      <c r="C19" s="43"/>
      <c r="D19" s="20"/>
      <c r="E19" s="20"/>
      <c r="F19" s="20"/>
      <c r="G19" s="20"/>
      <c r="H19" s="20"/>
      <c r="I19" s="20"/>
      <c r="J19" s="20"/>
      <c r="K19" s="20"/>
      <c r="L19" s="20"/>
      <c r="M19" s="20"/>
      <c r="N19" s="20"/>
      <c r="O19" s="20"/>
    </row>
    <row r="20" s="2" customFormat="1" customHeight="1" spans="1:15">
      <c r="A20" s="21" t="s">
        <v>43</v>
      </c>
      <c r="B20" s="22" t="s">
        <v>127</v>
      </c>
      <c r="C20" s="42" t="s">
        <v>128</v>
      </c>
      <c r="D20" s="24" t="s">
        <v>97</v>
      </c>
      <c r="E20" s="25">
        <v>2000</v>
      </c>
      <c r="F20" s="26">
        <v>1</v>
      </c>
      <c r="G20" s="26">
        <v>1</v>
      </c>
      <c r="H20" s="27">
        <f t="shared" ref="H20:H39" si="1">F20*G20*E20</f>
        <v>2000</v>
      </c>
      <c r="I20" s="46"/>
      <c r="J20" s="24" t="s">
        <v>97</v>
      </c>
      <c r="K20" s="25">
        <v>2000</v>
      </c>
      <c r="L20" s="26">
        <v>1</v>
      </c>
      <c r="M20" s="26">
        <v>1</v>
      </c>
      <c r="N20" s="27">
        <f t="shared" ref="N20:N22" si="2">L20*M20*K20</f>
        <v>2000</v>
      </c>
      <c r="O20" s="46"/>
    </row>
    <row r="21" s="2" customFormat="1" ht="14.5" spans="1:15">
      <c r="A21" s="21" t="s">
        <v>48</v>
      </c>
      <c r="B21" s="23" t="s">
        <v>129</v>
      </c>
      <c r="C21" s="42" t="s">
        <v>327</v>
      </c>
      <c r="D21" s="24" t="s">
        <v>97</v>
      </c>
      <c r="E21" s="25">
        <v>2000</v>
      </c>
      <c r="F21" s="26">
        <v>1</v>
      </c>
      <c r="G21" s="26">
        <v>1</v>
      </c>
      <c r="H21" s="27">
        <f t="shared" si="1"/>
        <v>2000</v>
      </c>
      <c r="I21" s="46"/>
      <c r="J21" s="24" t="s">
        <v>97</v>
      </c>
      <c r="K21" s="25">
        <v>2000</v>
      </c>
      <c r="L21" s="26">
        <v>1</v>
      </c>
      <c r="M21" s="26">
        <v>1</v>
      </c>
      <c r="N21" s="27">
        <f t="shared" si="2"/>
        <v>2000</v>
      </c>
      <c r="O21" s="46"/>
    </row>
    <row r="22" s="2" customFormat="1" ht="28.9" customHeight="1" spans="1:15">
      <c r="A22" s="21" t="s">
        <v>52</v>
      </c>
      <c r="B22" s="23" t="s">
        <v>33</v>
      </c>
      <c r="C22" s="22" t="s">
        <v>131</v>
      </c>
      <c r="D22" s="24" t="s">
        <v>28</v>
      </c>
      <c r="E22" s="25">
        <v>300</v>
      </c>
      <c r="F22" s="26">
        <v>32</v>
      </c>
      <c r="G22" s="26">
        <v>1</v>
      </c>
      <c r="H22" s="27">
        <f t="shared" si="1"/>
        <v>9600</v>
      </c>
      <c r="I22" s="46" t="s">
        <v>132</v>
      </c>
      <c r="J22" s="24" t="s">
        <v>28</v>
      </c>
      <c r="K22" s="25">
        <v>300</v>
      </c>
      <c r="L22" s="26">
        <v>32</v>
      </c>
      <c r="M22" s="26">
        <v>1</v>
      </c>
      <c r="N22" s="27">
        <f t="shared" si="2"/>
        <v>9600</v>
      </c>
      <c r="O22" s="46"/>
    </row>
    <row r="23" s="1" customFormat="1" ht="26" spans="1:15">
      <c r="A23" s="21" t="s">
        <v>54</v>
      </c>
      <c r="B23" s="23" t="s">
        <v>133</v>
      </c>
      <c r="C23" s="44" t="s">
        <v>134</v>
      </c>
      <c r="D23" s="24" t="s">
        <v>71</v>
      </c>
      <c r="E23" s="25">
        <v>1400</v>
      </c>
      <c r="F23" s="26">
        <v>1</v>
      </c>
      <c r="G23" s="26">
        <v>1</v>
      </c>
      <c r="H23" s="27">
        <f t="shared" si="1"/>
        <v>1400</v>
      </c>
      <c r="I23" s="46"/>
      <c r="J23" s="24" t="s">
        <v>71</v>
      </c>
      <c r="K23" s="25">
        <v>1400</v>
      </c>
      <c r="L23" s="26">
        <v>1</v>
      </c>
      <c r="M23" s="26">
        <v>1</v>
      </c>
      <c r="N23" s="35">
        <f t="shared" ref="N23:N43" si="3">L23*M23*K23</f>
        <v>1400</v>
      </c>
      <c r="O23" s="46"/>
    </row>
    <row r="24" s="1" customFormat="1" ht="14.5" spans="1:15">
      <c r="A24" s="21" t="s">
        <v>135</v>
      </c>
      <c r="B24" s="23" t="s">
        <v>136</v>
      </c>
      <c r="C24" s="45" t="s">
        <v>137</v>
      </c>
      <c r="D24" s="24" t="s">
        <v>138</v>
      </c>
      <c r="E24" s="25">
        <v>2000</v>
      </c>
      <c r="F24" s="26">
        <v>2</v>
      </c>
      <c r="G24" s="26">
        <v>1</v>
      </c>
      <c r="H24" s="27">
        <f t="shared" si="1"/>
        <v>4000</v>
      </c>
      <c r="I24" s="46"/>
      <c r="J24" s="24" t="s">
        <v>138</v>
      </c>
      <c r="K24" s="25">
        <v>2000</v>
      </c>
      <c r="L24" s="26"/>
      <c r="M24" s="26"/>
      <c r="N24" s="35"/>
      <c r="O24" s="69" t="s">
        <v>328</v>
      </c>
    </row>
    <row r="25" s="4" customFormat="1" ht="15" customHeight="1" spans="1:15">
      <c r="A25" s="21" t="s">
        <v>140</v>
      </c>
      <c r="B25" s="46" t="s">
        <v>141</v>
      </c>
      <c r="C25" s="47" t="s">
        <v>142</v>
      </c>
      <c r="D25" s="48" t="s">
        <v>143</v>
      </c>
      <c r="E25" s="49">
        <v>40</v>
      </c>
      <c r="F25" s="50">
        <v>30</v>
      </c>
      <c r="G25" s="50">
        <v>1</v>
      </c>
      <c r="H25" s="27">
        <f t="shared" si="1"/>
        <v>1200</v>
      </c>
      <c r="I25" s="46"/>
      <c r="J25" s="51" t="s">
        <v>143</v>
      </c>
      <c r="K25" s="49">
        <v>40</v>
      </c>
      <c r="L25" s="50">
        <v>4</v>
      </c>
      <c r="M25" s="50">
        <v>1</v>
      </c>
      <c r="N25" s="35">
        <f t="shared" si="3"/>
        <v>160</v>
      </c>
      <c r="O25" s="69" t="s">
        <v>329</v>
      </c>
    </row>
    <row r="26" s="4" customFormat="1" spans="1:15">
      <c r="A26" s="21" t="s">
        <v>144</v>
      </c>
      <c r="B26" s="46" t="s">
        <v>145</v>
      </c>
      <c r="C26" s="47" t="s">
        <v>146</v>
      </c>
      <c r="D26" s="51" t="s">
        <v>71</v>
      </c>
      <c r="E26" s="49">
        <v>150</v>
      </c>
      <c r="F26" s="50">
        <v>2</v>
      </c>
      <c r="G26" s="50">
        <v>1</v>
      </c>
      <c r="H26" s="27">
        <f t="shared" si="1"/>
        <v>300</v>
      </c>
      <c r="I26" s="46"/>
      <c r="J26" s="48" t="s">
        <v>71</v>
      </c>
      <c r="K26" s="49">
        <v>150</v>
      </c>
      <c r="L26" s="50">
        <v>1</v>
      </c>
      <c r="M26" s="50">
        <v>1</v>
      </c>
      <c r="N26" s="35">
        <f t="shared" si="3"/>
        <v>150</v>
      </c>
      <c r="O26" s="69" t="s">
        <v>329</v>
      </c>
    </row>
    <row r="27" s="3" customFormat="1" ht="16.15" customHeight="1" spans="1:15">
      <c r="A27" s="21" t="s">
        <v>148</v>
      </c>
      <c r="B27" s="23" t="s">
        <v>149</v>
      </c>
      <c r="C27" s="22"/>
      <c r="D27" s="24" t="s">
        <v>71</v>
      </c>
      <c r="E27" s="25">
        <v>5</v>
      </c>
      <c r="F27" s="26">
        <v>1</v>
      </c>
      <c r="G27" s="26">
        <v>1</v>
      </c>
      <c r="H27" s="27">
        <f t="shared" si="1"/>
        <v>5</v>
      </c>
      <c r="I27" s="24"/>
      <c r="J27" s="24" t="s">
        <v>71</v>
      </c>
      <c r="K27" s="25">
        <v>5</v>
      </c>
      <c r="L27" s="26"/>
      <c r="M27" s="26"/>
      <c r="N27" s="35"/>
      <c r="O27" s="69" t="s">
        <v>328</v>
      </c>
    </row>
    <row r="28" s="3" customFormat="1" ht="16.15" customHeight="1" spans="1:15">
      <c r="A28" s="21" t="s">
        <v>150</v>
      </c>
      <c r="B28" s="23" t="s">
        <v>151</v>
      </c>
      <c r="C28" s="22"/>
      <c r="D28" s="24" t="s">
        <v>71</v>
      </c>
      <c r="E28" s="25">
        <v>5</v>
      </c>
      <c r="F28" s="26">
        <v>20</v>
      </c>
      <c r="G28" s="26">
        <v>1</v>
      </c>
      <c r="H28" s="27">
        <f t="shared" si="1"/>
        <v>100</v>
      </c>
      <c r="I28" s="24"/>
      <c r="J28" s="24" t="s">
        <v>71</v>
      </c>
      <c r="K28" s="25">
        <v>5</v>
      </c>
      <c r="L28" s="26">
        <v>4</v>
      </c>
      <c r="M28" s="26">
        <v>1</v>
      </c>
      <c r="N28" s="35">
        <f t="shared" si="3"/>
        <v>20</v>
      </c>
      <c r="O28" s="69" t="s">
        <v>329</v>
      </c>
    </row>
    <row r="29" s="3" customFormat="1" ht="16.15" customHeight="1" spans="1:15">
      <c r="A29" s="21" t="s">
        <v>152</v>
      </c>
      <c r="B29" s="23" t="s">
        <v>153</v>
      </c>
      <c r="C29" s="22" t="s">
        <v>154</v>
      </c>
      <c r="D29" s="24" t="s">
        <v>71</v>
      </c>
      <c r="E29" s="25">
        <v>30</v>
      </c>
      <c r="F29" s="26">
        <v>1</v>
      </c>
      <c r="G29" s="26">
        <v>1</v>
      </c>
      <c r="H29" s="27">
        <f t="shared" si="1"/>
        <v>30</v>
      </c>
      <c r="I29" s="24"/>
      <c r="J29" s="24" t="s">
        <v>71</v>
      </c>
      <c r="K29" s="25">
        <v>30</v>
      </c>
      <c r="L29" s="26">
        <v>1</v>
      </c>
      <c r="M29" s="26">
        <v>1</v>
      </c>
      <c r="N29" s="35">
        <f t="shared" si="3"/>
        <v>30</v>
      </c>
      <c r="O29" s="24"/>
    </row>
    <row r="30" s="3" customFormat="1" ht="16.15" customHeight="1" spans="1:15">
      <c r="A30" s="21" t="s">
        <v>155</v>
      </c>
      <c r="B30" s="23" t="s">
        <v>156</v>
      </c>
      <c r="C30" s="22" t="s">
        <v>157</v>
      </c>
      <c r="D30" s="24" t="s">
        <v>71</v>
      </c>
      <c r="E30" s="25">
        <v>80</v>
      </c>
      <c r="F30" s="26">
        <v>1</v>
      </c>
      <c r="G30" s="26">
        <v>1</v>
      </c>
      <c r="H30" s="27">
        <f t="shared" si="1"/>
        <v>80</v>
      </c>
      <c r="I30" s="24"/>
      <c r="J30" s="24" t="s">
        <v>71</v>
      </c>
      <c r="K30" s="25">
        <v>80</v>
      </c>
      <c r="L30" s="26">
        <v>1</v>
      </c>
      <c r="M30" s="26">
        <v>1</v>
      </c>
      <c r="N30" s="35">
        <f t="shared" si="3"/>
        <v>80</v>
      </c>
      <c r="O30" s="24"/>
    </row>
    <row r="31" s="3" customFormat="1" ht="14.5" spans="1:15">
      <c r="A31" s="21" t="s">
        <v>158</v>
      </c>
      <c r="B31" s="23" t="s">
        <v>159</v>
      </c>
      <c r="C31" s="22" t="s">
        <v>160</v>
      </c>
      <c r="D31" s="24" t="s">
        <v>161</v>
      </c>
      <c r="E31" s="25">
        <v>150</v>
      </c>
      <c r="F31" s="26">
        <v>24</v>
      </c>
      <c r="G31" s="26">
        <v>1</v>
      </c>
      <c r="H31" s="27">
        <f t="shared" si="1"/>
        <v>3600</v>
      </c>
      <c r="I31" s="24"/>
      <c r="J31" s="24" t="s">
        <v>161</v>
      </c>
      <c r="K31" s="25">
        <v>150</v>
      </c>
      <c r="L31" s="26"/>
      <c r="M31" s="26"/>
      <c r="N31" s="35"/>
      <c r="O31" s="75" t="s">
        <v>330</v>
      </c>
    </row>
    <row r="32" s="3" customFormat="1" ht="14.5" spans="1:15">
      <c r="A32" s="21" t="s">
        <v>163</v>
      </c>
      <c r="B32" s="23" t="s">
        <v>164</v>
      </c>
      <c r="C32" s="22" t="s">
        <v>165</v>
      </c>
      <c r="D32" s="24" t="s">
        <v>166</v>
      </c>
      <c r="E32" s="25">
        <v>50</v>
      </c>
      <c r="F32" s="26">
        <v>24</v>
      </c>
      <c r="G32" s="26">
        <v>1</v>
      </c>
      <c r="H32" s="27">
        <f t="shared" si="1"/>
        <v>1200</v>
      </c>
      <c r="I32" s="24"/>
      <c r="J32" s="24" t="s">
        <v>166</v>
      </c>
      <c r="K32" s="25">
        <v>50</v>
      </c>
      <c r="L32" s="26"/>
      <c r="M32" s="26"/>
      <c r="N32" s="35"/>
      <c r="O32" s="75"/>
    </row>
    <row r="33" s="3" customFormat="1" ht="14.5" spans="1:15">
      <c r="A33" s="21" t="s">
        <v>167</v>
      </c>
      <c r="B33" s="23" t="s">
        <v>168</v>
      </c>
      <c r="C33" s="22" t="s">
        <v>169</v>
      </c>
      <c r="D33" s="24" t="s">
        <v>166</v>
      </c>
      <c r="E33" s="25">
        <v>150</v>
      </c>
      <c r="F33" s="26">
        <v>24</v>
      </c>
      <c r="G33" s="26">
        <v>1</v>
      </c>
      <c r="H33" s="27">
        <f t="shared" si="1"/>
        <v>3600</v>
      </c>
      <c r="I33" s="24"/>
      <c r="J33" s="24" t="s">
        <v>166</v>
      </c>
      <c r="K33" s="25">
        <v>150</v>
      </c>
      <c r="L33" s="26"/>
      <c r="M33" s="26"/>
      <c r="N33" s="35"/>
      <c r="O33" s="75"/>
    </row>
    <row r="34" s="3" customFormat="1" ht="29" spans="1:15">
      <c r="A34" s="21" t="s">
        <v>170</v>
      </c>
      <c r="B34" s="23" t="s">
        <v>171</v>
      </c>
      <c r="C34" s="22" t="s">
        <v>172</v>
      </c>
      <c r="D34" s="24" t="s">
        <v>105</v>
      </c>
      <c r="E34" s="25">
        <v>8000</v>
      </c>
      <c r="F34" s="26">
        <v>1</v>
      </c>
      <c r="G34" s="26">
        <v>1</v>
      </c>
      <c r="H34" s="27">
        <f t="shared" si="1"/>
        <v>8000</v>
      </c>
      <c r="I34" s="24"/>
      <c r="J34" s="24" t="s">
        <v>105</v>
      </c>
      <c r="K34" s="25">
        <v>8000</v>
      </c>
      <c r="L34" s="26"/>
      <c r="M34" s="26"/>
      <c r="N34" s="35"/>
      <c r="O34" s="75"/>
    </row>
    <row r="35" s="3" customFormat="1" ht="14.5" spans="1:15">
      <c r="A35" s="21" t="s">
        <v>173</v>
      </c>
      <c r="B35" s="23" t="s">
        <v>174</v>
      </c>
      <c r="C35" s="22" t="s">
        <v>175</v>
      </c>
      <c r="D35" s="24" t="s">
        <v>105</v>
      </c>
      <c r="E35" s="25">
        <v>300</v>
      </c>
      <c r="F35" s="26">
        <v>1</v>
      </c>
      <c r="G35" s="26">
        <v>1</v>
      </c>
      <c r="H35" s="27">
        <f t="shared" si="1"/>
        <v>300</v>
      </c>
      <c r="I35" s="24"/>
      <c r="J35" s="24" t="s">
        <v>105</v>
      </c>
      <c r="K35" s="25">
        <v>300</v>
      </c>
      <c r="L35" s="26"/>
      <c r="M35" s="26"/>
      <c r="N35" s="27"/>
      <c r="O35" s="75"/>
    </row>
    <row r="36" s="3" customFormat="1" ht="29" spans="1:15">
      <c r="A36" s="21" t="s">
        <v>176</v>
      </c>
      <c r="B36" s="23" t="s">
        <v>177</v>
      </c>
      <c r="C36" s="22" t="s">
        <v>178</v>
      </c>
      <c r="D36" s="24" t="s">
        <v>71</v>
      </c>
      <c r="E36" s="25">
        <v>140</v>
      </c>
      <c r="F36" s="26">
        <v>10</v>
      </c>
      <c r="G36" s="26">
        <v>1</v>
      </c>
      <c r="H36" s="27">
        <f t="shared" si="1"/>
        <v>1400</v>
      </c>
      <c r="I36" s="24"/>
      <c r="J36" s="24" t="s">
        <v>71</v>
      </c>
      <c r="K36" s="25">
        <v>140</v>
      </c>
      <c r="L36" s="26"/>
      <c r="M36" s="26"/>
      <c r="N36" s="27"/>
      <c r="O36" s="75"/>
    </row>
    <row r="37" s="3" customFormat="1" ht="14.5" spans="1:15">
      <c r="A37" s="21" t="s">
        <v>179</v>
      </c>
      <c r="B37" s="23" t="s">
        <v>180</v>
      </c>
      <c r="C37" s="22" t="s">
        <v>181</v>
      </c>
      <c r="D37" s="24" t="s">
        <v>71</v>
      </c>
      <c r="E37" s="25">
        <v>80</v>
      </c>
      <c r="F37" s="26">
        <v>10</v>
      </c>
      <c r="G37" s="26">
        <v>1</v>
      </c>
      <c r="H37" s="27">
        <f t="shared" si="1"/>
        <v>800</v>
      </c>
      <c r="I37" s="24"/>
      <c r="J37" s="24" t="s">
        <v>71</v>
      </c>
      <c r="K37" s="25">
        <v>80</v>
      </c>
      <c r="L37" s="26"/>
      <c r="M37" s="26"/>
      <c r="N37" s="35"/>
      <c r="O37" s="75"/>
    </row>
    <row r="38" s="3" customFormat="1" ht="14.5" spans="1:15">
      <c r="A38" s="21" t="s">
        <v>182</v>
      </c>
      <c r="B38" s="23" t="s">
        <v>183</v>
      </c>
      <c r="C38" s="22" t="s">
        <v>184</v>
      </c>
      <c r="D38" s="24" t="s">
        <v>185</v>
      </c>
      <c r="E38" s="25">
        <v>300</v>
      </c>
      <c r="F38" s="26">
        <v>1</v>
      </c>
      <c r="G38" s="26">
        <v>1</v>
      </c>
      <c r="H38" s="27">
        <f t="shared" si="1"/>
        <v>300</v>
      </c>
      <c r="I38" s="46"/>
      <c r="J38" s="24" t="s">
        <v>185</v>
      </c>
      <c r="K38" s="25">
        <v>300</v>
      </c>
      <c r="L38" s="26"/>
      <c r="M38" s="26"/>
      <c r="N38" s="35"/>
      <c r="O38" s="69" t="s">
        <v>328</v>
      </c>
    </row>
    <row r="39" s="2" customFormat="1" ht="37.15" customHeight="1" spans="1:15">
      <c r="A39" s="21" t="s">
        <v>186</v>
      </c>
      <c r="B39" s="23" t="s">
        <v>187</v>
      </c>
      <c r="C39" s="22"/>
      <c r="D39" s="24" t="s">
        <v>188</v>
      </c>
      <c r="E39" s="25">
        <v>1000</v>
      </c>
      <c r="F39" s="26">
        <v>6</v>
      </c>
      <c r="G39" s="26">
        <v>1</v>
      </c>
      <c r="H39" s="27">
        <f t="shared" si="1"/>
        <v>6000</v>
      </c>
      <c r="I39" s="46" t="s">
        <v>189</v>
      </c>
      <c r="J39" s="72" t="s">
        <v>188</v>
      </c>
      <c r="K39" s="25">
        <v>1000</v>
      </c>
      <c r="L39" s="34">
        <v>6</v>
      </c>
      <c r="M39" s="26">
        <v>1</v>
      </c>
      <c r="N39" s="35">
        <f t="shared" si="3"/>
        <v>6000</v>
      </c>
      <c r="O39" s="46"/>
    </row>
    <row r="40" s="2" customFormat="1" ht="32.45" customHeight="1" spans="1:15">
      <c r="A40" s="21" t="s">
        <v>331</v>
      </c>
      <c r="B40" s="23" t="s">
        <v>332</v>
      </c>
      <c r="C40" s="31"/>
      <c r="D40" s="24"/>
      <c r="E40" s="25"/>
      <c r="F40" s="26"/>
      <c r="G40" s="26"/>
      <c r="H40" s="27"/>
      <c r="I40" s="46"/>
      <c r="J40" s="76" t="s">
        <v>211</v>
      </c>
      <c r="K40" s="33">
        <v>10</v>
      </c>
      <c r="L40" s="34">
        <v>200</v>
      </c>
      <c r="M40" s="34">
        <v>1</v>
      </c>
      <c r="N40" s="35">
        <f t="shared" si="3"/>
        <v>2000</v>
      </c>
      <c r="O40" s="69" t="s">
        <v>333</v>
      </c>
    </row>
    <row r="41" s="3" customFormat="1" ht="14.5" spans="1:15">
      <c r="A41" s="21" t="s">
        <v>334</v>
      </c>
      <c r="B41" s="23" t="s">
        <v>207</v>
      </c>
      <c r="C41" s="31" t="s">
        <v>205</v>
      </c>
      <c r="D41" s="24"/>
      <c r="E41" s="25"/>
      <c r="F41" s="26"/>
      <c r="G41" s="26"/>
      <c r="H41" s="27"/>
      <c r="I41" s="46"/>
      <c r="J41" s="76" t="s">
        <v>143</v>
      </c>
      <c r="K41" s="33">
        <v>3</v>
      </c>
      <c r="L41" s="34">
        <v>100</v>
      </c>
      <c r="M41" s="34">
        <v>1</v>
      </c>
      <c r="N41" s="35">
        <f t="shared" ref="N41" si="4">L41*M41*K41</f>
        <v>300</v>
      </c>
      <c r="O41" s="69"/>
    </row>
    <row r="42" s="2" customFormat="1" ht="15.6" customHeight="1" spans="1:15">
      <c r="A42" s="21" t="s">
        <v>335</v>
      </c>
      <c r="B42" s="52" t="s">
        <v>336</v>
      </c>
      <c r="C42" s="53" t="s">
        <v>337</v>
      </c>
      <c r="D42" s="24"/>
      <c r="E42" s="25"/>
      <c r="F42" s="26"/>
      <c r="G42" s="26"/>
      <c r="H42" s="27"/>
      <c r="I42" s="46"/>
      <c r="J42" s="76" t="s">
        <v>338</v>
      </c>
      <c r="K42" s="33">
        <v>50</v>
      </c>
      <c r="L42" s="34">
        <v>10</v>
      </c>
      <c r="M42" s="34">
        <v>1</v>
      </c>
      <c r="N42" s="35">
        <f t="shared" si="3"/>
        <v>500</v>
      </c>
      <c r="O42" s="69" t="s">
        <v>339</v>
      </c>
    </row>
    <row r="43" s="2" customFormat="1" ht="15.6" customHeight="1" spans="1:15">
      <c r="A43" s="21" t="s">
        <v>340</v>
      </c>
      <c r="B43" s="23" t="s">
        <v>83</v>
      </c>
      <c r="C43" s="53"/>
      <c r="D43" s="24"/>
      <c r="E43" s="25"/>
      <c r="F43" s="26"/>
      <c r="G43" s="26"/>
      <c r="H43" s="27"/>
      <c r="I43" s="46"/>
      <c r="J43" s="76" t="s">
        <v>84</v>
      </c>
      <c r="K43" s="77">
        <v>100</v>
      </c>
      <c r="L43" s="34">
        <v>4</v>
      </c>
      <c r="M43" s="26">
        <v>1</v>
      </c>
      <c r="N43" s="35">
        <f t="shared" si="3"/>
        <v>400</v>
      </c>
      <c r="O43" s="69"/>
    </row>
    <row r="44" s="2" customFormat="1" ht="16.15" customHeight="1" spans="1:15">
      <c r="A44" s="54"/>
      <c r="B44" s="23"/>
      <c r="C44" s="42"/>
      <c r="D44" s="24"/>
      <c r="E44" s="38" t="s">
        <v>41</v>
      </c>
      <c r="F44" s="26"/>
      <c r="G44" s="26"/>
      <c r="H44" s="40">
        <f>SUM(H20:H39)</f>
        <v>45915</v>
      </c>
      <c r="I44" s="46"/>
      <c r="J44" s="24"/>
      <c r="K44" s="38" t="s">
        <v>41</v>
      </c>
      <c r="L44" s="26"/>
      <c r="M44" s="26"/>
      <c r="N44" s="40">
        <f>SUM(N20:N43)</f>
        <v>24640</v>
      </c>
      <c r="O44" s="46"/>
    </row>
    <row r="45" s="2" customFormat="1" spans="1:15">
      <c r="A45" s="55"/>
      <c r="B45" s="37"/>
      <c r="C45" s="37"/>
      <c r="D45" s="37"/>
      <c r="E45" s="56" t="s">
        <v>312</v>
      </c>
      <c r="F45" s="39"/>
      <c r="G45" s="39"/>
      <c r="H45" s="40">
        <f>H44*6</f>
        <v>275490</v>
      </c>
      <c r="I45" s="71"/>
      <c r="J45" s="37"/>
      <c r="K45" s="56" t="s">
        <v>190</v>
      </c>
      <c r="L45" s="39"/>
      <c r="M45" s="39"/>
      <c r="N45" s="40">
        <f>N44*10</f>
        <v>246400</v>
      </c>
      <c r="O45" s="75" t="s">
        <v>341</v>
      </c>
    </row>
    <row r="46" s="2" customFormat="1" ht="18.5" spans="1:15">
      <c r="A46" s="18">
        <v>3</v>
      </c>
      <c r="B46" s="57" t="s">
        <v>192</v>
      </c>
      <c r="C46" s="43"/>
      <c r="D46" s="43"/>
      <c r="E46" s="58"/>
      <c r="F46" s="59"/>
      <c r="G46" s="59"/>
      <c r="H46" s="58"/>
      <c r="I46" s="43"/>
      <c r="J46" s="43"/>
      <c r="K46" s="58"/>
      <c r="L46" s="59"/>
      <c r="M46" s="59"/>
      <c r="N46" s="58"/>
      <c r="O46" s="43"/>
    </row>
    <row r="47" s="3" customFormat="1" ht="16.15" customHeight="1" spans="1:15">
      <c r="A47" s="30" t="s">
        <v>193</v>
      </c>
      <c r="B47" s="60" t="s">
        <v>194</v>
      </c>
      <c r="C47" s="31"/>
      <c r="D47" s="61" t="s">
        <v>71</v>
      </c>
      <c r="E47" s="33">
        <v>35</v>
      </c>
      <c r="F47" s="34">
        <v>2</v>
      </c>
      <c r="G47" s="34">
        <v>1</v>
      </c>
      <c r="H47" s="35">
        <f t="shared" ref="H47:H76" si="5">F47*G47*E47</f>
        <v>70</v>
      </c>
      <c r="I47" s="32"/>
      <c r="J47" s="61" t="s">
        <v>71</v>
      </c>
      <c r="K47" s="33">
        <v>35</v>
      </c>
      <c r="L47" s="26"/>
      <c r="M47" s="34">
        <v>1</v>
      </c>
      <c r="N47" s="35"/>
      <c r="O47" s="78" t="s">
        <v>342</v>
      </c>
    </row>
    <row r="48" s="4" customFormat="1" ht="15" customHeight="1" spans="1:15">
      <c r="A48" s="30" t="s">
        <v>195</v>
      </c>
      <c r="B48" s="62" t="s">
        <v>196</v>
      </c>
      <c r="C48" s="63" t="s">
        <v>197</v>
      </c>
      <c r="D48" s="64" t="s">
        <v>71</v>
      </c>
      <c r="E48" s="65">
        <v>1000</v>
      </c>
      <c r="F48" s="66">
        <v>1</v>
      </c>
      <c r="G48" s="66">
        <v>1</v>
      </c>
      <c r="H48" s="35">
        <f t="shared" si="5"/>
        <v>1000</v>
      </c>
      <c r="I48" s="62" t="s">
        <v>198</v>
      </c>
      <c r="J48" s="64" t="s">
        <v>71</v>
      </c>
      <c r="K48" s="65">
        <v>1000</v>
      </c>
      <c r="L48" s="66">
        <v>1</v>
      </c>
      <c r="M48" s="66">
        <v>1</v>
      </c>
      <c r="N48" s="35">
        <f>K48*L48*M48</f>
        <v>1000</v>
      </c>
      <c r="O48" s="74"/>
    </row>
    <row r="49" s="3" customFormat="1" ht="15" customHeight="1" spans="1:15">
      <c r="A49" s="30" t="s">
        <v>199</v>
      </c>
      <c r="B49" s="60" t="s">
        <v>200</v>
      </c>
      <c r="C49" s="31" t="s">
        <v>201</v>
      </c>
      <c r="D49" s="61" t="s">
        <v>188</v>
      </c>
      <c r="E49" s="33">
        <v>550</v>
      </c>
      <c r="F49" s="34">
        <v>4</v>
      </c>
      <c r="G49" s="34">
        <v>1</v>
      </c>
      <c r="H49" s="35">
        <f t="shared" si="5"/>
        <v>2200</v>
      </c>
      <c r="I49" s="62" t="s">
        <v>198</v>
      </c>
      <c r="J49" s="61" t="s">
        <v>188</v>
      </c>
      <c r="K49" s="33">
        <v>550</v>
      </c>
      <c r="L49" s="34">
        <v>4</v>
      </c>
      <c r="M49" s="34">
        <v>1</v>
      </c>
      <c r="N49" s="35">
        <f>L49*M49*K49</f>
        <v>2200</v>
      </c>
      <c r="O49" s="74"/>
    </row>
    <row r="50" s="3" customFormat="1" spans="1:15">
      <c r="A50" s="30" t="s">
        <v>203</v>
      </c>
      <c r="B50" s="60" t="s">
        <v>202</v>
      </c>
      <c r="C50" s="31"/>
      <c r="D50" s="61" t="s">
        <v>105</v>
      </c>
      <c r="E50" s="33">
        <v>1500</v>
      </c>
      <c r="F50" s="34">
        <v>1</v>
      </c>
      <c r="G50" s="34">
        <v>1</v>
      </c>
      <c r="H50" s="35">
        <f t="shared" si="5"/>
        <v>1500</v>
      </c>
      <c r="I50" s="62"/>
      <c r="J50" s="61" t="s">
        <v>105</v>
      </c>
      <c r="K50" s="33">
        <v>1500</v>
      </c>
      <c r="L50" s="34">
        <v>1</v>
      </c>
      <c r="M50" s="34">
        <v>1</v>
      </c>
      <c r="N50" s="35">
        <f>K50*L50*M50</f>
        <v>1500</v>
      </c>
      <c r="O50" s="74"/>
    </row>
    <row r="51" s="3" customFormat="1" ht="15" customHeight="1" spans="1:15">
      <c r="A51" s="30" t="s">
        <v>206</v>
      </c>
      <c r="B51" s="60" t="s">
        <v>204</v>
      </c>
      <c r="C51" s="31" t="s">
        <v>205</v>
      </c>
      <c r="D51" s="32" t="s">
        <v>143</v>
      </c>
      <c r="E51" s="33">
        <v>3</v>
      </c>
      <c r="F51" s="34">
        <v>300</v>
      </c>
      <c r="G51" s="34">
        <v>1</v>
      </c>
      <c r="H51" s="35">
        <f t="shared" si="5"/>
        <v>900</v>
      </c>
      <c r="I51" s="62"/>
      <c r="J51" s="32" t="s">
        <v>143</v>
      </c>
      <c r="K51" s="33">
        <v>3</v>
      </c>
      <c r="L51" s="34"/>
      <c r="M51" s="34">
        <v>1</v>
      </c>
      <c r="N51" s="35"/>
      <c r="O51" s="69" t="s">
        <v>328</v>
      </c>
    </row>
    <row r="52" s="3" customFormat="1" ht="15" customHeight="1" spans="1:15">
      <c r="A52" s="30" t="s">
        <v>208</v>
      </c>
      <c r="B52" s="60" t="s">
        <v>207</v>
      </c>
      <c r="C52" s="31" t="s">
        <v>205</v>
      </c>
      <c r="D52" s="32" t="s">
        <v>143</v>
      </c>
      <c r="E52" s="33">
        <v>3</v>
      </c>
      <c r="F52" s="34">
        <v>100</v>
      </c>
      <c r="G52" s="34">
        <v>1</v>
      </c>
      <c r="H52" s="35">
        <f t="shared" si="5"/>
        <v>300</v>
      </c>
      <c r="I52" s="62"/>
      <c r="J52" s="32" t="s">
        <v>143</v>
      </c>
      <c r="K52" s="33">
        <v>3</v>
      </c>
      <c r="L52" s="34"/>
      <c r="M52" s="34">
        <v>1</v>
      </c>
      <c r="N52" s="35"/>
      <c r="O52" s="69" t="s">
        <v>343</v>
      </c>
    </row>
    <row r="53" s="3" customFormat="1" ht="15" customHeight="1" spans="1:15">
      <c r="A53" s="30" t="s">
        <v>212</v>
      </c>
      <c r="B53" s="60" t="s">
        <v>209</v>
      </c>
      <c r="C53" s="31" t="s">
        <v>210</v>
      </c>
      <c r="D53" s="32" t="s">
        <v>211</v>
      </c>
      <c r="E53" s="33">
        <v>0.5</v>
      </c>
      <c r="F53" s="34">
        <v>100</v>
      </c>
      <c r="G53" s="34">
        <v>1</v>
      </c>
      <c r="H53" s="35">
        <f t="shared" si="5"/>
        <v>50</v>
      </c>
      <c r="I53" s="62"/>
      <c r="J53" s="32" t="s">
        <v>211</v>
      </c>
      <c r="K53" s="33">
        <v>0.5</v>
      </c>
      <c r="L53" s="34"/>
      <c r="M53" s="34">
        <v>1</v>
      </c>
      <c r="N53" s="35"/>
      <c r="O53" s="69" t="s">
        <v>328</v>
      </c>
    </row>
    <row r="54" s="3" customFormat="1" ht="15" customHeight="1" spans="1:15">
      <c r="A54" s="30" t="s">
        <v>215</v>
      </c>
      <c r="B54" s="60" t="s">
        <v>213</v>
      </c>
      <c r="C54" s="31" t="s">
        <v>214</v>
      </c>
      <c r="D54" s="32" t="s">
        <v>211</v>
      </c>
      <c r="E54" s="33">
        <v>10</v>
      </c>
      <c r="F54" s="34">
        <v>300</v>
      </c>
      <c r="G54" s="34">
        <v>1</v>
      </c>
      <c r="H54" s="35">
        <f t="shared" si="5"/>
        <v>3000</v>
      </c>
      <c r="I54" s="62"/>
      <c r="J54" s="32" t="s">
        <v>211</v>
      </c>
      <c r="K54" s="33">
        <v>10</v>
      </c>
      <c r="L54" s="34"/>
      <c r="M54" s="34">
        <v>1</v>
      </c>
      <c r="N54" s="35"/>
      <c r="O54" s="69" t="s">
        <v>343</v>
      </c>
    </row>
    <row r="55" s="3" customFormat="1" ht="15" customHeight="1" spans="1:15">
      <c r="A55" s="30" t="s">
        <v>217</v>
      </c>
      <c r="B55" s="60" t="s">
        <v>216</v>
      </c>
      <c r="C55" s="31"/>
      <c r="D55" s="32" t="s">
        <v>143</v>
      </c>
      <c r="E55" s="33">
        <v>40</v>
      </c>
      <c r="F55" s="34">
        <v>2</v>
      </c>
      <c r="G55" s="34">
        <v>1</v>
      </c>
      <c r="H55" s="35">
        <f t="shared" si="5"/>
        <v>80</v>
      </c>
      <c r="I55" s="62"/>
      <c r="J55" s="32" t="s">
        <v>143</v>
      </c>
      <c r="K55" s="33">
        <v>40</v>
      </c>
      <c r="L55" s="34">
        <v>2</v>
      </c>
      <c r="M55" s="34">
        <v>1</v>
      </c>
      <c r="N55" s="35">
        <f t="shared" ref="N55:N83" si="6">L55*M55*K55</f>
        <v>80</v>
      </c>
      <c r="O55" s="62"/>
    </row>
    <row r="56" s="3" customFormat="1" ht="15" customHeight="1" spans="1:15">
      <c r="A56" s="30" t="s">
        <v>219</v>
      </c>
      <c r="B56" s="60" t="s">
        <v>218</v>
      </c>
      <c r="C56" s="31" t="s">
        <v>210</v>
      </c>
      <c r="D56" s="32" t="s">
        <v>143</v>
      </c>
      <c r="E56" s="33">
        <v>0.5</v>
      </c>
      <c r="F56" s="34">
        <v>200</v>
      </c>
      <c r="G56" s="34">
        <v>1</v>
      </c>
      <c r="H56" s="35">
        <f t="shared" si="5"/>
        <v>100</v>
      </c>
      <c r="I56" s="62"/>
      <c r="J56" s="32" t="s">
        <v>143</v>
      </c>
      <c r="K56" s="33">
        <v>0.5</v>
      </c>
      <c r="L56" s="34">
        <v>200</v>
      </c>
      <c r="M56" s="34">
        <v>1</v>
      </c>
      <c r="N56" s="35">
        <f t="shared" si="6"/>
        <v>100</v>
      </c>
      <c r="O56" s="62"/>
    </row>
    <row r="57" s="3" customFormat="1" ht="15" customHeight="1" spans="1:15">
      <c r="A57" s="30" t="s">
        <v>221</v>
      </c>
      <c r="B57" s="60" t="s">
        <v>220</v>
      </c>
      <c r="C57" s="31" t="s">
        <v>210</v>
      </c>
      <c r="D57" s="32" t="s">
        <v>143</v>
      </c>
      <c r="E57" s="33">
        <v>0.5</v>
      </c>
      <c r="F57" s="34">
        <v>200</v>
      </c>
      <c r="G57" s="34">
        <v>1</v>
      </c>
      <c r="H57" s="35">
        <f t="shared" si="5"/>
        <v>100</v>
      </c>
      <c r="I57" s="62"/>
      <c r="J57" s="32" t="s">
        <v>143</v>
      </c>
      <c r="K57" s="33">
        <v>0.5</v>
      </c>
      <c r="L57" s="34">
        <v>200</v>
      </c>
      <c r="M57" s="34">
        <v>1</v>
      </c>
      <c r="N57" s="35">
        <f t="shared" si="6"/>
        <v>100</v>
      </c>
      <c r="O57" s="62"/>
    </row>
    <row r="58" s="3" customFormat="1" ht="15" customHeight="1" spans="1:15">
      <c r="A58" s="30" t="s">
        <v>225</v>
      </c>
      <c r="B58" s="60" t="s">
        <v>222</v>
      </c>
      <c r="C58" s="31" t="s">
        <v>223</v>
      </c>
      <c r="D58" s="32" t="s">
        <v>224</v>
      </c>
      <c r="E58" s="33">
        <v>40</v>
      </c>
      <c r="F58" s="34">
        <v>2</v>
      </c>
      <c r="G58" s="34">
        <v>1</v>
      </c>
      <c r="H58" s="35">
        <f t="shared" si="5"/>
        <v>80</v>
      </c>
      <c r="I58" s="62"/>
      <c r="J58" s="32" t="s">
        <v>224</v>
      </c>
      <c r="K58" s="33">
        <v>40</v>
      </c>
      <c r="L58" s="34">
        <v>2</v>
      </c>
      <c r="M58" s="34">
        <v>1</v>
      </c>
      <c r="N58" s="35">
        <f t="shared" si="6"/>
        <v>80</v>
      </c>
      <c r="O58" s="62"/>
    </row>
    <row r="59" s="3" customFormat="1" ht="14.5" spans="1:15">
      <c r="A59" s="30" t="s">
        <v>228</v>
      </c>
      <c r="B59" s="60" t="s">
        <v>226</v>
      </c>
      <c r="C59" s="31"/>
      <c r="D59" s="32" t="s">
        <v>227</v>
      </c>
      <c r="E59" s="33">
        <v>40</v>
      </c>
      <c r="F59" s="34">
        <v>2</v>
      </c>
      <c r="G59" s="34">
        <v>1</v>
      </c>
      <c r="H59" s="35">
        <f t="shared" si="5"/>
        <v>80</v>
      </c>
      <c r="I59" s="62"/>
      <c r="J59" s="32" t="s">
        <v>227</v>
      </c>
      <c r="K59" s="33">
        <v>40</v>
      </c>
      <c r="L59" s="34">
        <v>2</v>
      </c>
      <c r="M59" s="34">
        <v>1</v>
      </c>
      <c r="N59" s="35">
        <f t="shared" si="6"/>
        <v>80</v>
      </c>
      <c r="O59" s="62"/>
    </row>
    <row r="60" s="3" customFormat="1" ht="14.5" spans="1:15">
      <c r="A60" s="30" t="s">
        <v>230</v>
      </c>
      <c r="B60" s="60" t="s">
        <v>229</v>
      </c>
      <c r="C60" s="31"/>
      <c r="D60" s="32" t="s">
        <v>105</v>
      </c>
      <c r="E60" s="33">
        <v>150</v>
      </c>
      <c r="F60" s="34">
        <v>1</v>
      </c>
      <c r="G60" s="34">
        <v>1</v>
      </c>
      <c r="H60" s="35">
        <f t="shared" si="5"/>
        <v>150</v>
      </c>
      <c r="I60" s="62"/>
      <c r="J60" s="32" t="s">
        <v>105</v>
      </c>
      <c r="K60" s="33">
        <v>150</v>
      </c>
      <c r="L60" s="34"/>
      <c r="M60" s="34">
        <v>1</v>
      </c>
      <c r="N60" s="35"/>
      <c r="O60" s="62"/>
    </row>
    <row r="61" s="3" customFormat="1" ht="14.5" spans="1:15">
      <c r="A61" s="30" t="s">
        <v>234</v>
      </c>
      <c r="B61" s="60" t="s">
        <v>231</v>
      </c>
      <c r="C61" s="31"/>
      <c r="D61" s="32" t="s">
        <v>232</v>
      </c>
      <c r="E61" s="33">
        <v>20</v>
      </c>
      <c r="F61" s="34">
        <v>8</v>
      </c>
      <c r="G61" s="34">
        <v>1</v>
      </c>
      <c r="H61" s="35">
        <f t="shared" si="5"/>
        <v>160</v>
      </c>
      <c r="I61" s="62" t="s">
        <v>233</v>
      </c>
      <c r="J61" s="32" t="s">
        <v>232</v>
      </c>
      <c r="K61" s="33">
        <v>20</v>
      </c>
      <c r="L61" s="34"/>
      <c r="M61" s="34">
        <v>1</v>
      </c>
      <c r="N61" s="35"/>
      <c r="O61" s="62"/>
    </row>
    <row r="62" s="3" customFormat="1" ht="14.5" spans="1:15">
      <c r="A62" s="30" t="s">
        <v>237</v>
      </c>
      <c r="B62" s="60" t="s">
        <v>235</v>
      </c>
      <c r="C62" s="31" t="s">
        <v>236</v>
      </c>
      <c r="D62" s="32" t="s">
        <v>71</v>
      </c>
      <c r="E62" s="33">
        <v>800</v>
      </c>
      <c r="F62" s="34">
        <v>4</v>
      </c>
      <c r="G62" s="34">
        <v>1</v>
      </c>
      <c r="H62" s="35">
        <f t="shared" si="5"/>
        <v>3200</v>
      </c>
      <c r="I62" s="62" t="s">
        <v>233</v>
      </c>
      <c r="J62" s="32" t="s">
        <v>71</v>
      </c>
      <c r="K62" s="33">
        <v>800</v>
      </c>
      <c r="L62" s="34"/>
      <c r="M62" s="34">
        <v>1</v>
      </c>
      <c r="N62" s="35"/>
      <c r="O62" s="62"/>
    </row>
    <row r="63" s="3" customFormat="1" ht="14.5" spans="1:15">
      <c r="A63" s="30" t="s">
        <v>314</v>
      </c>
      <c r="B63" s="60" t="s">
        <v>238</v>
      </c>
      <c r="C63" s="31" t="s">
        <v>239</v>
      </c>
      <c r="D63" s="32" t="s">
        <v>105</v>
      </c>
      <c r="E63" s="33">
        <v>800</v>
      </c>
      <c r="F63" s="34">
        <v>1</v>
      </c>
      <c r="G63" s="34">
        <v>1</v>
      </c>
      <c r="H63" s="35">
        <f t="shared" si="5"/>
        <v>800</v>
      </c>
      <c r="I63" s="62" t="s">
        <v>233</v>
      </c>
      <c r="J63" s="32" t="s">
        <v>105</v>
      </c>
      <c r="K63" s="33">
        <v>800</v>
      </c>
      <c r="L63" s="26"/>
      <c r="M63" s="34">
        <v>1</v>
      </c>
      <c r="N63" s="35"/>
      <c r="O63" s="62"/>
    </row>
    <row r="64" s="3" customFormat="1" ht="14.65" customHeight="1" spans="1:15">
      <c r="A64" s="30" t="s">
        <v>240</v>
      </c>
      <c r="B64" s="60" t="s">
        <v>241</v>
      </c>
      <c r="C64" s="60" t="s">
        <v>242</v>
      </c>
      <c r="D64" s="32" t="s">
        <v>232</v>
      </c>
      <c r="E64" s="33">
        <v>800</v>
      </c>
      <c r="F64" s="34">
        <v>2</v>
      </c>
      <c r="G64" s="34">
        <v>1</v>
      </c>
      <c r="H64" s="35">
        <f t="shared" si="5"/>
        <v>1600</v>
      </c>
      <c r="I64" s="62" t="s">
        <v>243</v>
      </c>
      <c r="J64" s="32" t="s">
        <v>232</v>
      </c>
      <c r="K64" s="33">
        <v>800</v>
      </c>
      <c r="L64" s="34">
        <v>1</v>
      </c>
      <c r="M64" s="34">
        <v>1</v>
      </c>
      <c r="N64" s="35">
        <f>K64*L64*M64</f>
        <v>800</v>
      </c>
      <c r="O64" s="62"/>
    </row>
    <row r="65" s="3" customFormat="1" ht="14.5" spans="1:15">
      <c r="A65" s="30" t="s">
        <v>244</v>
      </c>
      <c r="B65" s="31" t="s">
        <v>245</v>
      </c>
      <c r="C65" s="79" t="s">
        <v>246</v>
      </c>
      <c r="D65" s="79" t="s">
        <v>143</v>
      </c>
      <c r="E65" s="33">
        <v>35</v>
      </c>
      <c r="F65" s="34">
        <v>20</v>
      </c>
      <c r="G65" s="34">
        <v>1</v>
      </c>
      <c r="H65" s="27">
        <f t="shared" si="5"/>
        <v>700</v>
      </c>
      <c r="I65" s="62"/>
      <c r="J65" s="79" t="s">
        <v>143</v>
      </c>
      <c r="K65" s="33">
        <v>35</v>
      </c>
      <c r="L65" s="34">
        <v>20</v>
      </c>
      <c r="M65" s="34">
        <v>1</v>
      </c>
      <c r="N65" s="35">
        <f t="shared" si="6"/>
        <v>700</v>
      </c>
      <c r="O65" s="62"/>
    </row>
    <row r="66" s="2" customFormat="1" ht="14.5" spans="1:15">
      <c r="A66" s="30" t="s">
        <v>247</v>
      </c>
      <c r="B66" s="60" t="s">
        <v>248</v>
      </c>
      <c r="C66" s="22" t="s">
        <v>249</v>
      </c>
      <c r="D66" s="24" t="s">
        <v>50</v>
      </c>
      <c r="E66" s="25">
        <v>400</v>
      </c>
      <c r="F66" s="26">
        <v>2</v>
      </c>
      <c r="G66" s="26">
        <v>1</v>
      </c>
      <c r="H66" s="27">
        <f t="shared" si="5"/>
        <v>800</v>
      </c>
      <c r="I66" s="46"/>
      <c r="J66" s="24" t="s">
        <v>50</v>
      </c>
      <c r="K66" s="25">
        <v>400</v>
      </c>
      <c r="L66" s="26">
        <v>2</v>
      </c>
      <c r="M66" s="26">
        <v>1</v>
      </c>
      <c r="N66" s="35">
        <f t="shared" si="6"/>
        <v>800</v>
      </c>
      <c r="O66" s="46"/>
    </row>
    <row r="67" s="3" customFormat="1" ht="14.5" spans="1:15">
      <c r="A67" s="30" t="s">
        <v>250</v>
      </c>
      <c r="B67" s="60" t="s">
        <v>251</v>
      </c>
      <c r="C67" s="31" t="s">
        <v>252</v>
      </c>
      <c r="D67" s="24" t="s">
        <v>50</v>
      </c>
      <c r="E67" s="33">
        <v>3000</v>
      </c>
      <c r="F67" s="34">
        <v>1</v>
      </c>
      <c r="G67" s="34">
        <v>1</v>
      </c>
      <c r="H67" s="35">
        <f t="shared" si="5"/>
        <v>3000</v>
      </c>
      <c r="I67" s="62"/>
      <c r="J67" s="24" t="s">
        <v>50</v>
      </c>
      <c r="K67" s="33">
        <v>3000</v>
      </c>
      <c r="L67" s="34"/>
      <c r="M67" s="34">
        <v>1</v>
      </c>
      <c r="N67" s="35"/>
      <c r="O67" s="62"/>
    </row>
    <row r="68" s="3" customFormat="1" ht="14.5" spans="1:15">
      <c r="A68" s="30" t="s">
        <v>253</v>
      </c>
      <c r="B68" s="60" t="s">
        <v>254</v>
      </c>
      <c r="C68" s="31" t="s">
        <v>252</v>
      </c>
      <c r="D68" s="24" t="s">
        <v>50</v>
      </c>
      <c r="E68" s="33">
        <v>400</v>
      </c>
      <c r="F68" s="34">
        <v>1</v>
      </c>
      <c r="G68" s="34">
        <v>1</v>
      </c>
      <c r="H68" s="35">
        <f t="shared" si="5"/>
        <v>400</v>
      </c>
      <c r="I68" s="62"/>
      <c r="J68" s="24" t="s">
        <v>50</v>
      </c>
      <c r="K68" s="33">
        <v>400</v>
      </c>
      <c r="L68" s="34"/>
      <c r="M68" s="34">
        <v>1</v>
      </c>
      <c r="N68" s="35"/>
      <c r="O68" s="62"/>
    </row>
    <row r="69" s="3" customFormat="1" ht="14.5" spans="1:17">
      <c r="A69" s="30" t="s">
        <v>255</v>
      </c>
      <c r="B69" s="60" t="s">
        <v>256</v>
      </c>
      <c r="C69" s="31" t="s">
        <v>257</v>
      </c>
      <c r="D69" s="24" t="s">
        <v>258</v>
      </c>
      <c r="E69" s="33">
        <v>200</v>
      </c>
      <c r="F69" s="34">
        <v>8</v>
      </c>
      <c r="G69" s="34">
        <v>1</v>
      </c>
      <c r="H69" s="35">
        <f t="shared" si="5"/>
        <v>1600</v>
      </c>
      <c r="I69" s="62"/>
      <c r="J69" s="24" t="s">
        <v>258</v>
      </c>
      <c r="K69" s="33">
        <v>200</v>
      </c>
      <c r="L69" s="34">
        <v>8</v>
      </c>
      <c r="M69" s="34">
        <v>1</v>
      </c>
      <c r="N69" s="35">
        <f t="shared" si="6"/>
        <v>1600</v>
      </c>
      <c r="O69" s="62"/>
      <c r="P69" s="2"/>
      <c r="Q69" s="2"/>
    </row>
    <row r="70" s="2" customFormat="1" ht="14.5" spans="1:15">
      <c r="A70" s="30" t="s">
        <v>259</v>
      </c>
      <c r="B70" s="60" t="s">
        <v>260</v>
      </c>
      <c r="C70" s="22" t="s">
        <v>261</v>
      </c>
      <c r="D70" s="24" t="s">
        <v>50</v>
      </c>
      <c r="E70" s="25">
        <v>300</v>
      </c>
      <c r="F70" s="26">
        <v>6</v>
      </c>
      <c r="G70" s="26">
        <v>1</v>
      </c>
      <c r="H70" s="27">
        <f t="shared" si="5"/>
        <v>1800</v>
      </c>
      <c r="I70" s="46"/>
      <c r="J70" s="24" t="s">
        <v>50</v>
      </c>
      <c r="K70" s="25">
        <v>300</v>
      </c>
      <c r="L70" s="34">
        <v>2</v>
      </c>
      <c r="M70" s="26">
        <v>1</v>
      </c>
      <c r="N70" s="35">
        <f t="shared" si="6"/>
        <v>600</v>
      </c>
      <c r="O70" s="69" t="s">
        <v>344</v>
      </c>
    </row>
    <row r="71" s="2" customFormat="1" ht="14.5" spans="1:15">
      <c r="A71" s="30" t="s">
        <v>262</v>
      </c>
      <c r="B71" s="60" t="s">
        <v>263</v>
      </c>
      <c r="C71" s="22" t="s">
        <v>264</v>
      </c>
      <c r="D71" s="24" t="s">
        <v>50</v>
      </c>
      <c r="E71" s="25">
        <v>45</v>
      </c>
      <c r="F71" s="26">
        <v>13</v>
      </c>
      <c r="G71" s="26">
        <v>1</v>
      </c>
      <c r="H71" s="27">
        <f t="shared" si="5"/>
        <v>585</v>
      </c>
      <c r="I71" s="46"/>
      <c r="J71" s="24"/>
      <c r="K71" s="25"/>
      <c r="L71" s="26"/>
      <c r="M71" s="26"/>
      <c r="N71" s="27"/>
      <c r="O71" s="69" t="s">
        <v>345</v>
      </c>
    </row>
    <row r="72" s="2" customFormat="1" ht="14.5" spans="1:15">
      <c r="A72" s="30" t="s">
        <v>265</v>
      </c>
      <c r="B72" s="60" t="s">
        <v>266</v>
      </c>
      <c r="C72" s="22" t="s">
        <v>267</v>
      </c>
      <c r="D72" s="24" t="s">
        <v>50</v>
      </c>
      <c r="E72" s="25">
        <v>1000</v>
      </c>
      <c r="F72" s="26">
        <v>2</v>
      </c>
      <c r="G72" s="26">
        <v>1</v>
      </c>
      <c r="H72" s="27">
        <f t="shared" si="5"/>
        <v>2000</v>
      </c>
      <c r="I72" s="46"/>
      <c r="J72" s="24" t="s">
        <v>50</v>
      </c>
      <c r="K72" s="25">
        <v>1000</v>
      </c>
      <c r="L72" s="26"/>
      <c r="M72" s="26"/>
      <c r="N72" s="27"/>
      <c r="O72" s="69" t="s">
        <v>328</v>
      </c>
    </row>
    <row r="73" s="2" customFormat="1" ht="14.5" spans="1:15">
      <c r="A73" s="30" t="s">
        <v>268</v>
      </c>
      <c r="B73" s="23" t="s">
        <v>269</v>
      </c>
      <c r="C73" s="22" t="s">
        <v>267</v>
      </c>
      <c r="D73" s="24" t="s">
        <v>50</v>
      </c>
      <c r="E73" s="80">
        <v>1500</v>
      </c>
      <c r="F73" s="81">
        <v>2</v>
      </c>
      <c r="G73" s="26">
        <v>1</v>
      </c>
      <c r="H73" s="27">
        <f t="shared" si="5"/>
        <v>3000</v>
      </c>
      <c r="I73" s="46"/>
      <c r="J73" s="24" t="s">
        <v>50</v>
      </c>
      <c r="K73" s="80">
        <v>1500</v>
      </c>
      <c r="L73" s="81"/>
      <c r="M73" s="26"/>
      <c r="N73" s="27"/>
      <c r="O73" s="69"/>
    </row>
    <row r="74" s="2" customFormat="1" ht="14.5" spans="1:15">
      <c r="A74" s="30" t="s">
        <v>270</v>
      </c>
      <c r="B74" s="82" t="s">
        <v>271</v>
      </c>
      <c r="C74" s="22"/>
      <c r="D74" s="24" t="s">
        <v>50</v>
      </c>
      <c r="E74" s="80">
        <v>1500</v>
      </c>
      <c r="F74" s="81">
        <v>2</v>
      </c>
      <c r="G74" s="26">
        <v>1</v>
      </c>
      <c r="H74" s="27">
        <f t="shared" si="5"/>
        <v>3000</v>
      </c>
      <c r="I74" s="46"/>
      <c r="J74" s="24" t="s">
        <v>50</v>
      </c>
      <c r="K74" s="80">
        <v>1500</v>
      </c>
      <c r="L74" s="81"/>
      <c r="M74" s="26"/>
      <c r="N74" s="27"/>
      <c r="O74" s="69"/>
    </row>
    <row r="75" s="2" customFormat="1" ht="14.5" spans="1:15">
      <c r="A75" s="30" t="s">
        <v>272</v>
      </c>
      <c r="B75" s="23" t="s">
        <v>273</v>
      </c>
      <c r="C75" s="22"/>
      <c r="D75" s="24" t="s">
        <v>274</v>
      </c>
      <c r="E75" s="80">
        <v>2500</v>
      </c>
      <c r="F75" s="81">
        <v>2</v>
      </c>
      <c r="G75" s="26">
        <v>1</v>
      </c>
      <c r="H75" s="27">
        <f t="shared" si="5"/>
        <v>5000</v>
      </c>
      <c r="I75" s="46"/>
      <c r="J75" s="24" t="s">
        <v>274</v>
      </c>
      <c r="K75" s="80">
        <v>2500</v>
      </c>
      <c r="L75" s="81"/>
      <c r="M75" s="26"/>
      <c r="N75" s="27"/>
      <c r="O75" s="69"/>
    </row>
    <row r="76" s="2" customFormat="1" ht="29" spans="1:15">
      <c r="A76" s="30" t="s">
        <v>275</v>
      </c>
      <c r="B76" s="82" t="s">
        <v>276</v>
      </c>
      <c r="C76" s="22"/>
      <c r="D76" s="24" t="s">
        <v>274</v>
      </c>
      <c r="E76" s="80">
        <v>430</v>
      </c>
      <c r="F76" s="81">
        <v>2</v>
      </c>
      <c r="G76" s="26">
        <v>1</v>
      </c>
      <c r="H76" s="27">
        <f t="shared" si="5"/>
        <v>860</v>
      </c>
      <c r="I76" s="46"/>
      <c r="J76" s="24" t="s">
        <v>274</v>
      </c>
      <c r="K76" s="80">
        <v>430</v>
      </c>
      <c r="L76" s="81"/>
      <c r="M76" s="26"/>
      <c r="N76" s="27"/>
      <c r="O76" s="69"/>
    </row>
    <row r="77" s="2" customFormat="1" ht="14.5" spans="1:15">
      <c r="A77" s="30" t="s">
        <v>277</v>
      </c>
      <c r="B77" s="23" t="s">
        <v>346</v>
      </c>
      <c r="C77" s="31"/>
      <c r="D77" s="32"/>
      <c r="E77" s="33"/>
      <c r="F77" s="26"/>
      <c r="G77" s="26"/>
      <c r="H77" s="27"/>
      <c r="I77" s="24"/>
      <c r="J77" s="76" t="s">
        <v>71</v>
      </c>
      <c r="K77" s="33">
        <v>150</v>
      </c>
      <c r="L77" s="73">
        <v>2</v>
      </c>
      <c r="M77" s="34">
        <v>1</v>
      </c>
      <c r="N77" s="35">
        <f t="shared" si="6"/>
        <v>300</v>
      </c>
      <c r="O77" s="32"/>
    </row>
    <row r="78" s="2" customFormat="1" ht="29" spans="1:15">
      <c r="A78" s="30" t="s">
        <v>278</v>
      </c>
      <c r="B78" s="60" t="s">
        <v>347</v>
      </c>
      <c r="C78" s="31" t="s">
        <v>348</v>
      </c>
      <c r="D78" s="32"/>
      <c r="E78" s="33"/>
      <c r="F78" s="26"/>
      <c r="G78" s="26"/>
      <c r="H78" s="27"/>
      <c r="I78" s="24"/>
      <c r="J78" s="76" t="s">
        <v>349</v>
      </c>
      <c r="K78" s="117">
        <v>20</v>
      </c>
      <c r="L78" s="118">
        <v>3</v>
      </c>
      <c r="M78" s="34">
        <v>1</v>
      </c>
      <c r="N78" s="35">
        <f t="shared" si="6"/>
        <v>60</v>
      </c>
      <c r="O78" s="119" t="s">
        <v>350</v>
      </c>
    </row>
    <row r="79" s="2" customFormat="1" ht="43.5" spans="1:15">
      <c r="A79" s="30" t="s">
        <v>351</v>
      </c>
      <c r="B79" s="60" t="s">
        <v>352</v>
      </c>
      <c r="C79" s="31" t="s">
        <v>353</v>
      </c>
      <c r="D79" s="32"/>
      <c r="E79" s="33"/>
      <c r="F79" s="26"/>
      <c r="G79" s="26"/>
      <c r="H79" s="27"/>
      <c r="I79" s="24"/>
      <c r="J79" s="76" t="s">
        <v>354</v>
      </c>
      <c r="K79" s="117">
        <v>100</v>
      </c>
      <c r="L79" s="118">
        <v>1</v>
      </c>
      <c r="M79" s="34">
        <v>1</v>
      </c>
      <c r="N79" s="35">
        <f t="shared" si="6"/>
        <v>100</v>
      </c>
      <c r="O79" s="119"/>
    </row>
    <row r="80" s="2" customFormat="1" ht="29" spans="1:15">
      <c r="A80" s="30" t="s">
        <v>355</v>
      </c>
      <c r="B80" s="60" t="s">
        <v>356</v>
      </c>
      <c r="C80" s="31" t="s">
        <v>357</v>
      </c>
      <c r="D80" s="32"/>
      <c r="E80" s="33"/>
      <c r="F80" s="26"/>
      <c r="G80" s="26"/>
      <c r="H80" s="27"/>
      <c r="I80" s="24"/>
      <c r="J80" s="76" t="s">
        <v>349</v>
      </c>
      <c r="K80" s="117">
        <v>100</v>
      </c>
      <c r="L80" s="118">
        <v>2</v>
      </c>
      <c r="M80" s="34">
        <v>1</v>
      </c>
      <c r="N80" s="35">
        <f t="shared" si="6"/>
        <v>200</v>
      </c>
      <c r="O80" s="119"/>
    </row>
    <row r="81" s="2" customFormat="1" ht="14.5" spans="1:15">
      <c r="A81" s="30" t="s">
        <v>358</v>
      </c>
      <c r="B81" s="60" t="s">
        <v>359</v>
      </c>
      <c r="C81" s="31" t="s">
        <v>360</v>
      </c>
      <c r="D81" s="32"/>
      <c r="E81" s="33"/>
      <c r="F81" s="26"/>
      <c r="G81" s="26"/>
      <c r="H81" s="27"/>
      <c r="I81" s="24"/>
      <c r="J81" s="76" t="s">
        <v>349</v>
      </c>
      <c r="K81" s="117">
        <v>20</v>
      </c>
      <c r="L81" s="118">
        <v>2</v>
      </c>
      <c r="M81" s="34">
        <v>1</v>
      </c>
      <c r="N81" s="35">
        <f t="shared" si="6"/>
        <v>40</v>
      </c>
      <c r="O81" s="119"/>
    </row>
    <row r="82" s="2" customFormat="1" ht="29" spans="1:15">
      <c r="A82" s="30" t="s">
        <v>361</v>
      </c>
      <c r="B82" s="60" t="s">
        <v>362</v>
      </c>
      <c r="C82" s="31" t="s">
        <v>363</v>
      </c>
      <c r="D82" s="32"/>
      <c r="E82" s="33"/>
      <c r="F82" s="26"/>
      <c r="G82" s="26"/>
      <c r="H82" s="27"/>
      <c r="I82" s="24"/>
      <c r="J82" s="76" t="s">
        <v>364</v>
      </c>
      <c r="K82" s="117">
        <v>80</v>
      </c>
      <c r="L82" s="118">
        <v>2</v>
      </c>
      <c r="M82" s="34">
        <v>1</v>
      </c>
      <c r="N82" s="35">
        <f t="shared" si="6"/>
        <v>160</v>
      </c>
      <c r="O82" s="119"/>
    </row>
    <row r="83" s="2" customFormat="1" ht="14.5" spans="1:15">
      <c r="A83" s="30" t="s">
        <v>365</v>
      </c>
      <c r="B83" s="60" t="s">
        <v>366</v>
      </c>
      <c r="C83" s="31" t="s">
        <v>367</v>
      </c>
      <c r="D83" s="32"/>
      <c r="E83" s="33"/>
      <c r="F83" s="26"/>
      <c r="G83" s="26"/>
      <c r="H83" s="27"/>
      <c r="I83" s="24"/>
      <c r="J83" s="76" t="s">
        <v>364</v>
      </c>
      <c r="K83" s="117">
        <v>50</v>
      </c>
      <c r="L83" s="118">
        <v>2</v>
      </c>
      <c r="M83" s="34">
        <v>1</v>
      </c>
      <c r="N83" s="35">
        <f t="shared" si="6"/>
        <v>100</v>
      </c>
      <c r="O83" s="119"/>
    </row>
    <row r="84" s="2" customFormat="1" ht="14.5" spans="1:15">
      <c r="A84" s="30"/>
      <c r="B84" s="23"/>
      <c r="C84" s="31"/>
      <c r="D84" s="32"/>
      <c r="E84" s="33"/>
      <c r="F84" s="26"/>
      <c r="G84" s="26"/>
      <c r="H84" s="27"/>
      <c r="I84" s="24"/>
      <c r="J84" s="24"/>
      <c r="K84" s="25"/>
      <c r="L84" s="26"/>
      <c r="M84" s="26"/>
      <c r="N84" s="27"/>
      <c r="O84" s="32"/>
    </row>
    <row r="85" s="2" customFormat="1" spans="1:15">
      <c r="A85" s="83"/>
      <c r="B85" s="84"/>
      <c r="C85" s="22"/>
      <c r="D85" s="85"/>
      <c r="E85" s="86" t="s">
        <v>279</v>
      </c>
      <c r="F85" s="26"/>
      <c r="G85" s="26"/>
      <c r="H85" s="40">
        <f>SUM(H47:H76)</f>
        <v>38115</v>
      </c>
      <c r="I85" s="46"/>
      <c r="J85" s="85"/>
      <c r="K85" s="86" t="s">
        <v>279</v>
      </c>
      <c r="L85" s="26"/>
      <c r="M85" s="26"/>
      <c r="N85" s="40">
        <f>SUM(N47:N84)</f>
        <v>10600</v>
      </c>
      <c r="O85" s="46"/>
    </row>
    <row r="86" s="2" customFormat="1" spans="1:15">
      <c r="A86" s="83"/>
      <c r="B86" s="84"/>
      <c r="C86" s="22"/>
      <c r="D86" s="85"/>
      <c r="E86" s="86" t="s">
        <v>316</v>
      </c>
      <c r="F86" s="26"/>
      <c r="G86" s="26"/>
      <c r="H86" s="40">
        <f>H85*18</f>
        <v>686070</v>
      </c>
      <c r="I86" s="46"/>
      <c r="J86" s="85"/>
      <c r="K86" s="86" t="s">
        <v>368</v>
      </c>
      <c r="L86" s="26"/>
      <c r="M86" s="26"/>
      <c r="N86" s="40">
        <f>N85*22</f>
        <v>233200</v>
      </c>
      <c r="O86" s="46"/>
    </row>
    <row r="87" s="2" customFormat="1" ht="18.5" spans="1:15">
      <c r="A87" s="18">
        <v>4</v>
      </c>
      <c r="B87" s="87" t="s">
        <v>369</v>
      </c>
      <c r="C87" s="88"/>
      <c r="D87" s="88"/>
      <c r="E87" s="89"/>
      <c r="F87" s="90"/>
      <c r="G87" s="90"/>
      <c r="H87" s="91"/>
      <c r="I87" s="120"/>
      <c r="J87" s="88"/>
      <c r="K87" s="89"/>
      <c r="L87" s="90"/>
      <c r="M87" s="90"/>
      <c r="N87" s="91"/>
      <c r="O87" s="120"/>
    </row>
    <row r="88" s="3" customFormat="1" ht="14.5" spans="1:15">
      <c r="A88" s="21" t="s">
        <v>283</v>
      </c>
      <c r="B88" s="23" t="s">
        <v>159</v>
      </c>
      <c r="C88" s="22" t="s">
        <v>284</v>
      </c>
      <c r="D88" s="32"/>
      <c r="E88" s="33"/>
      <c r="F88" s="34"/>
      <c r="G88" s="34"/>
      <c r="H88" s="35"/>
      <c r="I88" s="32"/>
      <c r="J88" s="32" t="s">
        <v>161</v>
      </c>
      <c r="K88" s="33">
        <v>150</v>
      </c>
      <c r="L88" s="34">
        <v>32</v>
      </c>
      <c r="M88" s="34">
        <v>1</v>
      </c>
      <c r="N88" s="35">
        <f t="shared" ref="N88:N91" si="7">L88*M88*K88</f>
        <v>4800</v>
      </c>
      <c r="O88" s="119" t="s">
        <v>370</v>
      </c>
    </row>
    <row r="89" s="3" customFormat="1" ht="14.5" spans="1:15">
      <c r="A89" s="21" t="s">
        <v>285</v>
      </c>
      <c r="B89" s="23" t="s">
        <v>164</v>
      </c>
      <c r="C89" s="22" t="s">
        <v>286</v>
      </c>
      <c r="D89" s="32"/>
      <c r="E89" s="33"/>
      <c r="F89" s="34"/>
      <c r="G89" s="34"/>
      <c r="H89" s="35"/>
      <c r="I89" s="32"/>
      <c r="J89" s="32" t="s">
        <v>166</v>
      </c>
      <c r="K89" s="33">
        <v>50</v>
      </c>
      <c r="L89" s="34">
        <v>32</v>
      </c>
      <c r="M89" s="34">
        <v>1</v>
      </c>
      <c r="N89" s="35">
        <f t="shared" si="7"/>
        <v>1600</v>
      </c>
      <c r="O89" s="119"/>
    </row>
    <row r="90" s="3" customFormat="1" ht="14.5" spans="1:15">
      <c r="A90" s="21" t="s">
        <v>287</v>
      </c>
      <c r="B90" s="23" t="s">
        <v>168</v>
      </c>
      <c r="C90" s="22" t="s">
        <v>288</v>
      </c>
      <c r="D90" s="32"/>
      <c r="E90" s="33"/>
      <c r="F90" s="34"/>
      <c r="G90" s="34"/>
      <c r="H90" s="35"/>
      <c r="I90" s="32"/>
      <c r="J90" s="32" t="s">
        <v>166</v>
      </c>
      <c r="K90" s="33">
        <v>150</v>
      </c>
      <c r="L90" s="34">
        <v>32</v>
      </c>
      <c r="M90" s="34">
        <v>1</v>
      </c>
      <c r="N90" s="35">
        <f t="shared" si="7"/>
        <v>4800</v>
      </c>
      <c r="O90" s="119"/>
    </row>
    <row r="91" s="3" customFormat="1" ht="14.5" spans="1:15">
      <c r="A91" s="21" t="s">
        <v>289</v>
      </c>
      <c r="B91" s="23" t="s">
        <v>171</v>
      </c>
      <c r="C91" s="22" t="s">
        <v>371</v>
      </c>
      <c r="D91" s="32"/>
      <c r="E91" s="33"/>
      <c r="F91" s="34"/>
      <c r="G91" s="34"/>
      <c r="H91" s="35"/>
      <c r="I91" s="32"/>
      <c r="J91" s="32" t="s">
        <v>71</v>
      </c>
      <c r="K91" s="33">
        <v>150</v>
      </c>
      <c r="L91" s="34">
        <v>6</v>
      </c>
      <c r="M91" s="34">
        <v>1</v>
      </c>
      <c r="N91" s="35">
        <f t="shared" si="7"/>
        <v>900</v>
      </c>
      <c r="O91" s="119"/>
    </row>
    <row r="92" s="2" customFormat="1" ht="14.5" spans="1:15">
      <c r="A92" s="30" t="s">
        <v>291</v>
      </c>
      <c r="B92" s="22" t="s">
        <v>372</v>
      </c>
      <c r="C92" s="22" t="s">
        <v>373</v>
      </c>
      <c r="D92" s="24"/>
      <c r="E92" s="25"/>
      <c r="F92" s="26"/>
      <c r="G92" s="26"/>
      <c r="H92" s="35"/>
      <c r="I92" s="46"/>
      <c r="J92" s="72" t="s">
        <v>28</v>
      </c>
      <c r="K92" s="25">
        <v>400</v>
      </c>
      <c r="L92" s="121">
        <v>18</v>
      </c>
      <c r="M92" s="26">
        <v>1</v>
      </c>
      <c r="N92" s="35">
        <f>K92*L92*M92</f>
        <v>7200</v>
      </c>
      <c r="O92" s="69" t="s">
        <v>374</v>
      </c>
    </row>
    <row r="93" s="2" customFormat="1" ht="14.5" spans="1:15">
      <c r="A93" s="30"/>
      <c r="B93" s="22"/>
      <c r="C93" s="22" t="s">
        <v>375</v>
      </c>
      <c r="D93" s="24"/>
      <c r="E93" s="25"/>
      <c r="F93" s="26"/>
      <c r="G93" s="26"/>
      <c r="H93" s="35"/>
      <c r="I93" s="46"/>
      <c r="J93" s="72" t="s">
        <v>376</v>
      </c>
      <c r="K93" s="25">
        <v>150</v>
      </c>
      <c r="L93" s="121">
        <v>42</v>
      </c>
      <c r="M93" s="26">
        <v>2</v>
      </c>
      <c r="N93" s="35">
        <f>K93*L93*M93</f>
        <v>12600</v>
      </c>
      <c r="O93" s="69" t="s">
        <v>377</v>
      </c>
    </row>
    <row r="94" s="2" customFormat="1" ht="14.5" spans="1:15">
      <c r="A94" s="30"/>
      <c r="B94" s="22"/>
      <c r="C94" s="22" t="s">
        <v>378</v>
      </c>
      <c r="D94" s="24"/>
      <c r="E94" s="25"/>
      <c r="F94" s="26"/>
      <c r="G94" s="26"/>
      <c r="H94" s="35"/>
      <c r="I94" s="46"/>
      <c r="J94" s="72" t="s">
        <v>258</v>
      </c>
      <c r="K94" s="25">
        <v>200</v>
      </c>
      <c r="L94" s="121">
        <v>4</v>
      </c>
      <c r="M94" s="26">
        <v>1</v>
      </c>
      <c r="N94" s="35">
        <f>K94*L94*M94</f>
        <v>800</v>
      </c>
      <c r="O94" s="69" t="s">
        <v>377</v>
      </c>
    </row>
    <row r="95" s="2" customFormat="1" spans="1:15">
      <c r="A95" s="92"/>
      <c r="B95" s="37"/>
      <c r="C95" s="37"/>
      <c r="D95" s="37"/>
      <c r="E95" s="56"/>
      <c r="F95" s="39"/>
      <c r="G95" s="39"/>
      <c r="H95" s="40"/>
      <c r="I95" s="71"/>
      <c r="J95" s="37"/>
      <c r="K95" s="38" t="s">
        <v>41</v>
      </c>
      <c r="L95" s="39"/>
      <c r="M95" s="39"/>
      <c r="N95" s="122">
        <f>SUM(N88:N94)</f>
        <v>32700</v>
      </c>
      <c r="O95" s="71"/>
    </row>
    <row r="96" s="2" customFormat="1" ht="18.5" spans="1:15">
      <c r="A96" s="93">
        <v>5</v>
      </c>
      <c r="B96" s="94" t="s">
        <v>379</v>
      </c>
      <c r="C96" s="95"/>
      <c r="D96" s="95"/>
      <c r="E96" s="96"/>
      <c r="F96" s="90"/>
      <c r="G96" s="90"/>
      <c r="H96" s="91"/>
      <c r="I96" s="120"/>
      <c r="J96" s="88"/>
      <c r="K96" s="89"/>
      <c r="L96" s="90"/>
      <c r="M96" s="90"/>
      <c r="N96" s="91"/>
      <c r="O96" s="120"/>
    </row>
    <row r="97" s="2" customFormat="1" ht="14.5" spans="1:15">
      <c r="A97" s="30" t="s">
        <v>294</v>
      </c>
      <c r="B97" s="23" t="s">
        <v>380</v>
      </c>
      <c r="C97" s="42"/>
      <c r="D97" s="24"/>
      <c r="E97" s="25"/>
      <c r="F97" s="26"/>
      <c r="G97" s="26"/>
      <c r="H97" s="27"/>
      <c r="I97" s="46"/>
      <c r="J97" s="72" t="s">
        <v>84</v>
      </c>
      <c r="K97" s="123">
        <v>150</v>
      </c>
      <c r="L97" s="121">
        <v>40</v>
      </c>
      <c r="M97" s="26">
        <v>1</v>
      </c>
      <c r="N97" s="35">
        <f t="shared" ref="N97:N109" si="8">K97*L97*M97</f>
        <v>6000</v>
      </c>
      <c r="O97" s="46"/>
    </row>
    <row r="98" s="2" customFormat="1" ht="14.5" spans="1:15">
      <c r="A98" s="30" t="s">
        <v>296</v>
      </c>
      <c r="B98" s="60" t="s">
        <v>381</v>
      </c>
      <c r="C98" s="63" t="s">
        <v>382</v>
      </c>
      <c r="D98" s="24"/>
      <c r="E98" s="25"/>
      <c r="F98" s="26"/>
      <c r="G98" s="26"/>
      <c r="H98" s="27"/>
      <c r="I98" s="46"/>
      <c r="J98" s="76" t="s">
        <v>71</v>
      </c>
      <c r="K98" s="77">
        <v>40</v>
      </c>
      <c r="L98" s="73">
        <v>2</v>
      </c>
      <c r="M98" s="34">
        <v>1</v>
      </c>
      <c r="N98" s="35">
        <f t="shared" si="8"/>
        <v>80</v>
      </c>
      <c r="O98" s="46"/>
    </row>
    <row r="99" s="2" customFormat="1" ht="14.5" spans="1:15">
      <c r="A99" s="30" t="s">
        <v>298</v>
      </c>
      <c r="B99" s="23" t="str">
        <f>[2]一次性物料采购费用!$B$28</f>
        <v>U盘</v>
      </c>
      <c r="C99" s="53" t="s">
        <v>383</v>
      </c>
      <c r="D99" s="24"/>
      <c r="E99" s="25"/>
      <c r="F99" s="26"/>
      <c r="G99" s="26"/>
      <c r="H99" s="27"/>
      <c r="I99" s="46"/>
      <c r="J99" s="72" t="s">
        <v>71</v>
      </c>
      <c r="K99" s="123">
        <v>70</v>
      </c>
      <c r="L99" s="121">
        <v>6</v>
      </c>
      <c r="M99" s="26">
        <v>1</v>
      </c>
      <c r="N99" s="35">
        <f t="shared" si="8"/>
        <v>420</v>
      </c>
      <c r="O99" s="46"/>
    </row>
    <row r="100" s="2" customFormat="1" ht="14.5" spans="1:15">
      <c r="A100" s="30" t="s">
        <v>300</v>
      </c>
      <c r="B100" s="23" t="s">
        <v>77</v>
      </c>
      <c r="C100" s="53" t="s">
        <v>78</v>
      </c>
      <c r="D100" s="24"/>
      <c r="E100" s="25"/>
      <c r="F100" s="26"/>
      <c r="G100" s="26"/>
      <c r="H100" s="27"/>
      <c r="I100" s="46"/>
      <c r="J100" s="76" t="s">
        <v>71</v>
      </c>
      <c r="K100" s="77">
        <v>150</v>
      </c>
      <c r="L100" s="73">
        <v>4</v>
      </c>
      <c r="M100" s="26">
        <v>1</v>
      </c>
      <c r="N100" s="35">
        <f t="shared" si="8"/>
        <v>600</v>
      </c>
      <c r="O100" s="46"/>
    </row>
    <row r="101" s="2" customFormat="1" ht="14.5" spans="1:15">
      <c r="A101" s="30" t="s">
        <v>301</v>
      </c>
      <c r="B101" s="60" t="s">
        <v>384</v>
      </c>
      <c r="C101" s="97" t="s">
        <v>385</v>
      </c>
      <c r="D101" s="24"/>
      <c r="E101" s="25"/>
      <c r="F101" s="26"/>
      <c r="G101" s="26"/>
      <c r="H101" s="27"/>
      <c r="I101" s="46"/>
      <c r="J101" s="124" t="s">
        <v>349</v>
      </c>
      <c r="K101" s="80">
        <v>18</v>
      </c>
      <c r="L101" s="125">
        <v>30</v>
      </c>
      <c r="M101" s="34">
        <v>1</v>
      </c>
      <c r="N101" s="35">
        <f t="shared" si="8"/>
        <v>540</v>
      </c>
      <c r="O101" s="46"/>
    </row>
    <row r="102" s="2" customFormat="1" ht="14.5" spans="1:15">
      <c r="A102" s="30" t="s">
        <v>386</v>
      </c>
      <c r="B102" s="52" t="s">
        <v>387</v>
      </c>
      <c r="C102" s="98" t="s">
        <v>388</v>
      </c>
      <c r="D102" s="24"/>
      <c r="E102" s="25"/>
      <c r="F102" s="26"/>
      <c r="G102" s="26"/>
      <c r="H102" s="27"/>
      <c r="I102" s="46"/>
      <c r="J102" s="126" t="s">
        <v>389</v>
      </c>
      <c r="K102" s="127">
        <v>225</v>
      </c>
      <c r="L102" s="128">
        <v>1</v>
      </c>
      <c r="M102" s="26">
        <v>1</v>
      </c>
      <c r="N102" s="35">
        <f t="shared" si="8"/>
        <v>225</v>
      </c>
      <c r="O102" s="46"/>
    </row>
    <row r="103" s="2" customFormat="1" ht="14.5" spans="1:15">
      <c r="A103" s="30" t="s">
        <v>390</v>
      </c>
      <c r="B103" s="23" t="s">
        <v>391</v>
      </c>
      <c r="C103" s="98" t="s">
        <v>392</v>
      </c>
      <c r="D103" s="24"/>
      <c r="E103" s="25"/>
      <c r="F103" s="26"/>
      <c r="G103" s="26"/>
      <c r="H103" s="27"/>
      <c r="I103" s="46"/>
      <c r="J103" s="129" t="s">
        <v>71</v>
      </c>
      <c r="K103" s="130">
        <v>80</v>
      </c>
      <c r="L103" s="131">
        <v>3</v>
      </c>
      <c r="M103" s="26">
        <v>1</v>
      </c>
      <c r="N103" s="35">
        <f t="shared" si="8"/>
        <v>240</v>
      </c>
      <c r="O103" s="46"/>
    </row>
    <row r="104" s="2" customFormat="1" ht="14.5" spans="1:15">
      <c r="A104" s="30" t="s">
        <v>393</v>
      </c>
      <c r="B104" s="60" t="s">
        <v>235</v>
      </c>
      <c r="C104" s="31" t="s">
        <v>236</v>
      </c>
      <c r="D104" s="24"/>
      <c r="E104" s="25"/>
      <c r="F104" s="26"/>
      <c r="G104" s="26"/>
      <c r="H104" s="27"/>
      <c r="I104" s="46"/>
      <c r="J104" s="76" t="s">
        <v>71</v>
      </c>
      <c r="K104" s="77">
        <v>800</v>
      </c>
      <c r="L104" s="73">
        <v>4</v>
      </c>
      <c r="M104" s="34">
        <v>3</v>
      </c>
      <c r="N104" s="35">
        <f t="shared" si="8"/>
        <v>9600</v>
      </c>
      <c r="O104" s="46"/>
    </row>
    <row r="105" s="2" customFormat="1" ht="14.5" spans="1:15">
      <c r="A105" s="30" t="s">
        <v>394</v>
      </c>
      <c r="B105" s="60" t="s">
        <v>395</v>
      </c>
      <c r="C105" s="31" t="s">
        <v>396</v>
      </c>
      <c r="D105" s="24"/>
      <c r="E105" s="25"/>
      <c r="F105" s="26"/>
      <c r="G105" s="26"/>
      <c r="H105" s="27"/>
      <c r="I105" s="46"/>
      <c r="J105" s="76" t="s">
        <v>71</v>
      </c>
      <c r="K105" s="77">
        <v>200</v>
      </c>
      <c r="L105" s="73">
        <v>5</v>
      </c>
      <c r="M105" s="34">
        <v>1</v>
      </c>
      <c r="N105" s="35">
        <f t="shared" si="8"/>
        <v>1000</v>
      </c>
      <c r="O105" s="46"/>
    </row>
    <row r="106" s="2" customFormat="1" ht="14.5" spans="1:15">
      <c r="A106" s="30" t="s">
        <v>397</v>
      </c>
      <c r="B106" s="60" t="s">
        <v>398</v>
      </c>
      <c r="C106" s="99" t="s">
        <v>399</v>
      </c>
      <c r="D106" s="24"/>
      <c r="E106" s="25"/>
      <c r="F106" s="26"/>
      <c r="G106" s="26"/>
      <c r="H106" s="27"/>
      <c r="I106" s="46"/>
      <c r="J106" s="76" t="s">
        <v>71</v>
      </c>
      <c r="K106" s="77">
        <v>100</v>
      </c>
      <c r="L106" s="73">
        <v>40</v>
      </c>
      <c r="M106" s="34">
        <v>1</v>
      </c>
      <c r="N106" s="35">
        <f t="shared" si="8"/>
        <v>4000</v>
      </c>
      <c r="O106" s="46"/>
    </row>
    <row r="107" s="2" customFormat="1" ht="29" spans="1:15">
      <c r="A107" s="30" t="s">
        <v>400</v>
      </c>
      <c r="B107" s="52" t="s">
        <v>401</v>
      </c>
      <c r="C107" s="100" t="s">
        <v>402</v>
      </c>
      <c r="D107" s="24"/>
      <c r="E107" s="25"/>
      <c r="F107" s="26"/>
      <c r="G107" s="26"/>
      <c r="H107" s="27"/>
      <c r="I107" s="46"/>
      <c r="J107" s="129" t="s">
        <v>71</v>
      </c>
      <c r="K107" s="130">
        <v>140</v>
      </c>
      <c r="L107" s="131">
        <v>5</v>
      </c>
      <c r="M107" s="26">
        <v>5</v>
      </c>
      <c r="N107" s="35">
        <f t="shared" si="8"/>
        <v>3500</v>
      </c>
      <c r="O107" s="46"/>
    </row>
    <row r="108" s="2" customFormat="1" ht="29" spans="1:15">
      <c r="A108" s="30" t="s">
        <v>403</v>
      </c>
      <c r="B108" s="23" t="s">
        <v>180</v>
      </c>
      <c r="C108" s="98" t="s">
        <v>404</v>
      </c>
      <c r="D108" s="24"/>
      <c r="E108" s="80"/>
      <c r="F108" s="81"/>
      <c r="G108" s="26"/>
      <c r="H108" s="27"/>
      <c r="I108" s="46"/>
      <c r="J108" s="129" t="s">
        <v>71</v>
      </c>
      <c r="K108" s="130">
        <v>80</v>
      </c>
      <c r="L108" s="131">
        <v>6</v>
      </c>
      <c r="M108" s="26">
        <v>5</v>
      </c>
      <c r="N108" s="35">
        <f t="shared" si="8"/>
        <v>2400</v>
      </c>
      <c r="O108" s="46"/>
    </row>
    <row r="109" s="3" customFormat="1" ht="16.15" customHeight="1" spans="1:15">
      <c r="A109" s="30" t="s">
        <v>405</v>
      </c>
      <c r="B109" s="60" t="s">
        <v>194</v>
      </c>
      <c r="C109" s="31"/>
      <c r="D109" s="61"/>
      <c r="E109" s="33"/>
      <c r="F109" s="34"/>
      <c r="G109" s="34"/>
      <c r="H109" s="35"/>
      <c r="I109" s="32"/>
      <c r="J109" s="129" t="s">
        <v>71</v>
      </c>
      <c r="K109" s="33">
        <v>35</v>
      </c>
      <c r="L109" s="121">
        <v>2</v>
      </c>
      <c r="M109" s="34">
        <v>5</v>
      </c>
      <c r="N109" s="35">
        <f t="shared" si="8"/>
        <v>350</v>
      </c>
      <c r="O109" s="46"/>
    </row>
    <row r="110" s="2" customFormat="1" spans="1:15">
      <c r="A110" s="30"/>
      <c r="B110" s="82"/>
      <c r="C110" s="22"/>
      <c r="D110" s="24"/>
      <c r="E110" s="80"/>
      <c r="F110" s="81"/>
      <c r="G110" s="26"/>
      <c r="H110" s="27"/>
      <c r="I110" s="46"/>
      <c r="J110" s="24"/>
      <c r="K110" s="38" t="s">
        <v>41</v>
      </c>
      <c r="L110" s="81"/>
      <c r="M110" s="26"/>
      <c r="N110" s="132">
        <f>SUM(N97:N109)</f>
        <v>28955</v>
      </c>
      <c r="O110" s="46"/>
    </row>
    <row r="111" s="2" customFormat="1" spans="1:15">
      <c r="A111" s="83"/>
      <c r="B111" s="84"/>
      <c r="C111" s="22"/>
      <c r="D111" s="85"/>
      <c r="E111" s="86"/>
      <c r="F111" s="26"/>
      <c r="G111" s="26"/>
      <c r="H111" s="40"/>
      <c r="I111" s="46"/>
      <c r="J111" s="85"/>
      <c r="K111" s="86"/>
      <c r="L111" s="26"/>
      <c r="M111" s="26"/>
      <c r="N111" s="40"/>
      <c r="O111" s="46"/>
    </row>
    <row r="112" s="2" customFormat="1" spans="1:15">
      <c r="A112" s="55"/>
      <c r="B112" s="37"/>
      <c r="C112" s="37"/>
      <c r="D112" s="37"/>
      <c r="E112" s="56"/>
      <c r="F112" s="39"/>
      <c r="G112" s="39"/>
      <c r="H112" s="40"/>
      <c r="I112" s="71"/>
      <c r="J112" s="37"/>
      <c r="K112" s="56" t="s">
        <v>303</v>
      </c>
      <c r="L112" s="39"/>
      <c r="M112" s="39"/>
      <c r="N112" s="40">
        <f>N110+N95+N86+N45+N18</f>
        <v>624974</v>
      </c>
      <c r="O112" s="71"/>
    </row>
    <row r="113" s="1" customFormat="1" ht="14.5" spans="1:15">
      <c r="A113" s="101" t="s">
        <v>406</v>
      </c>
      <c r="B113" s="101"/>
      <c r="C113" s="102"/>
      <c r="D113" s="103"/>
      <c r="E113" s="102"/>
      <c r="F113" s="103"/>
      <c r="G113" s="102"/>
      <c r="H113" s="104"/>
      <c r="I113" s="133"/>
      <c r="J113" s="103"/>
      <c r="K113" s="102"/>
      <c r="L113" s="103"/>
      <c r="M113" s="102"/>
      <c r="N113" s="104"/>
      <c r="O113" s="133"/>
    </row>
    <row r="114" s="1" customFormat="1" ht="14.5" spans="1:15">
      <c r="A114" s="105" t="s">
        <v>407</v>
      </c>
      <c r="B114" s="105"/>
      <c r="C114" s="102"/>
      <c r="D114" s="103"/>
      <c r="E114" s="106"/>
      <c r="F114" s="103"/>
      <c r="G114" s="102"/>
      <c r="H114" s="104"/>
      <c r="I114" s="133"/>
      <c r="J114" s="103"/>
      <c r="K114" s="106">
        <v>0.06</v>
      </c>
      <c r="L114" s="103"/>
      <c r="M114" s="102"/>
      <c r="N114" s="104">
        <f>0.06*N112</f>
        <v>37498.44</v>
      </c>
      <c r="O114" s="133"/>
    </row>
    <row r="115" s="1" customFormat="1" ht="15.5" spans="1:16">
      <c r="A115" s="105"/>
      <c r="B115" s="105"/>
      <c r="C115" s="102"/>
      <c r="D115" s="103"/>
      <c r="E115" s="107"/>
      <c r="F115" s="108"/>
      <c r="G115" s="109"/>
      <c r="H115" s="110"/>
      <c r="I115" s="133"/>
      <c r="J115" s="103"/>
      <c r="K115" s="134" t="s">
        <v>56</v>
      </c>
      <c r="L115" s="135"/>
      <c r="M115" s="136"/>
      <c r="N115" s="137">
        <f>N112+N114-530</f>
        <v>661942.44</v>
      </c>
      <c r="O115" s="133"/>
      <c r="P115" s="1">
        <v>662472.44</v>
      </c>
    </row>
    <row r="116" s="1" customFormat="1" ht="13.5" spans="1:15">
      <c r="A116" s="111"/>
      <c r="B116" s="112"/>
      <c r="C116" s="112"/>
      <c r="D116" s="113"/>
      <c r="E116" s="114"/>
      <c r="F116" s="113"/>
      <c r="G116" s="112"/>
      <c r="H116" s="104"/>
      <c r="I116" s="133"/>
      <c r="J116" s="113"/>
      <c r="K116" s="114"/>
      <c r="L116" s="113"/>
      <c r="M116" s="112"/>
      <c r="N116" s="104"/>
      <c r="O116" s="133"/>
    </row>
    <row r="117" s="1" customFormat="1" ht="13.5" customHeight="1" spans="1:15">
      <c r="A117" s="111"/>
      <c r="B117" s="115"/>
      <c r="C117" s="115"/>
      <c r="D117" s="113"/>
      <c r="E117" s="114"/>
      <c r="F117" s="113"/>
      <c r="G117" s="116"/>
      <c r="H117" s="104"/>
      <c r="I117" s="138"/>
      <c r="J117" s="113"/>
      <c r="K117" s="114"/>
      <c r="L117" s="113"/>
      <c r="M117" s="116"/>
      <c r="N117" s="104"/>
      <c r="O117" s="138"/>
    </row>
  </sheetData>
  <mergeCells count="20">
    <mergeCell ref="A1:C1"/>
    <mergeCell ref="D1:I1"/>
    <mergeCell ref="J1:O1"/>
    <mergeCell ref="B2:C2"/>
    <mergeCell ref="B19:C19"/>
    <mergeCell ref="A114:B114"/>
    <mergeCell ref="A4:A9"/>
    <mergeCell ref="A14:A16"/>
    <mergeCell ref="A92:A94"/>
    <mergeCell ref="B4:B9"/>
    <mergeCell ref="B14:B16"/>
    <mergeCell ref="B92:B94"/>
    <mergeCell ref="N11:N12"/>
    <mergeCell ref="O11:O12"/>
    <mergeCell ref="O31:O37"/>
    <mergeCell ref="O40:O41"/>
    <mergeCell ref="O42:O43"/>
    <mergeCell ref="O72:O76"/>
    <mergeCell ref="O78:O83"/>
    <mergeCell ref="O88:O91"/>
  </mergeCells>
  <pageMargins left="0.7" right="0.7" top="0.75" bottom="0.75" header="0.3" footer="0.3"/>
  <pageSetup paperSize="9" scale="50" fitToHeight="0" orientation="landscape"/>
  <headerFooter/>
  <rowBreaks count="2" manualBreakCount="2">
    <brk id="45"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Summary</vt:lpstr>
      <vt:lpstr>项目整体沟通运营</vt:lpstr>
      <vt:lpstr>筛查车租赁</vt:lpstr>
      <vt:lpstr>浙江17场筛查</vt:lpstr>
      <vt:lpstr>江苏16场筛查</vt:lpstr>
      <vt:lpstr>河南22场筛查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凯文</cp:lastModifiedBy>
  <dcterms:created xsi:type="dcterms:W3CDTF">2006-09-16T00:00:00Z</dcterms:created>
  <dcterms:modified xsi:type="dcterms:W3CDTF">2022-03-28T09:53:01Z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8CEB9810C8654A2B961FE1EB2C29D605</vt:lpwstr>
  </property>
  <property fmtid="{D5CDD505-2E9C-101B-9397-08002B2CF9AE}" pid="3" name="KSOProductBuildVer">
    <vt:lpwstr>2052-11.1.0.11365</vt:lpwstr>
  </property>
</Properties>
</file>