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\减重\zoe\瘦益非浅 爱德万\"/>
    </mc:Choice>
  </mc:AlternateContent>
  <bookViews>
    <workbookView xWindow="915" yWindow="465" windowWidth="24405" windowHeight="14115"/>
  </bookViews>
  <sheets>
    <sheet name="总报价" sheetId="2" r:id="rId1"/>
    <sheet name="体重管理" sheetId="3" r:id="rId2"/>
    <sheet name="健康旅行" sheetId="4" r:id="rId3"/>
    <sheet name="项目物料采购明细" sheetId="5" r:id="rId4"/>
  </sheets>
  <calcPr calcId="15251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K39" i="4"/>
  <c r="K37" i="4"/>
  <c r="K34" i="4"/>
  <c r="K32" i="4"/>
  <c r="K35" i="4"/>
  <c r="D8" i="2"/>
  <c r="D7" i="2"/>
  <c r="C20" i="5"/>
  <c r="C29" i="5"/>
  <c r="C27" i="5"/>
  <c r="C28" i="5"/>
  <c r="C24" i="5"/>
  <c r="C23" i="5"/>
  <c r="K30" i="4"/>
  <c r="K16" i="4"/>
  <c r="J16" i="4"/>
  <c r="J18" i="4"/>
  <c r="J19" i="4"/>
  <c r="J21" i="4"/>
  <c r="J22" i="4"/>
  <c r="J23" i="4"/>
  <c r="J24" i="4"/>
  <c r="J25" i="4"/>
  <c r="J26" i="4"/>
  <c r="J27" i="4"/>
  <c r="J28" i="4"/>
  <c r="J29" i="4"/>
  <c r="J30" i="4"/>
  <c r="J32" i="4"/>
  <c r="J33" i="4"/>
  <c r="J35" i="4"/>
  <c r="J37" i="4"/>
  <c r="J39" i="4"/>
  <c r="E27" i="3"/>
  <c r="E29" i="3"/>
  <c r="E8" i="3"/>
  <c r="D4" i="2"/>
  <c r="E10" i="4"/>
  <c r="D5" i="2"/>
  <c r="D6" i="2"/>
  <c r="E7" i="3"/>
  <c r="E9" i="4"/>
  <c r="C9" i="4"/>
  <c r="E8" i="4"/>
  <c r="C8" i="4"/>
  <c r="E7" i="4"/>
  <c r="C7" i="4"/>
  <c r="E6" i="4"/>
  <c r="C6" i="4"/>
  <c r="C7" i="3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1" authorId="0" shapeId="0">
      <text>
        <r>
          <rPr>
            <sz val="11"/>
            <color indexed="8"/>
            <rFont val="Helvetica Neue"/>
            <family val="2"/>
          </rPr>
          <t>Peng, Emily PH/CN:
如计算单位是平米，请将平米数填写在此处</t>
        </r>
      </text>
    </comment>
    <comment ref="G11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H11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3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F13" authorId="0" shapeId="0">
      <text>
        <r>
          <rPr>
            <sz val="11"/>
            <color indexed="8"/>
            <rFont val="Helvetica Neue"/>
            <family val="2"/>
          </rPr>
          <t>Peng, Emily PH/CN:
如计算单位是平米，请将平米数填写在此处</t>
        </r>
      </text>
    </comment>
    <comment ref="G13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H13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<sst xmlns="http://schemas.openxmlformats.org/spreadsheetml/2006/main" count="184" uniqueCount="122">
  <si>
    <t>Quotation Summary 报价总表</t>
  </si>
  <si>
    <t>上海麦田公共关系咨询有限公司</t>
  </si>
  <si>
    <t>Item</t>
  </si>
  <si>
    <t>Descripation描述</t>
  </si>
  <si>
    <t>Quotation
报价</t>
  </si>
  <si>
    <t>体重管理项目</t>
  </si>
  <si>
    <t>健康旅行项目</t>
  </si>
  <si>
    <t>总计 Total</t>
  </si>
  <si>
    <t xml:space="preserve">
供应商</t>
  </si>
  <si>
    <t>形式</t>
  </si>
  <si>
    <t>服务 总价</t>
  </si>
  <si>
    <t>报价明细表 Quotation Breakdown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</si>
  <si>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</si>
  <si>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</si>
  <si>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</si>
  <si>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</si>
  <si>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</si>
  <si>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</si>
  <si>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</si>
  <si>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</si>
  <si>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运维筹备</t>
  </si>
  <si>
    <t>1-1</t>
  </si>
  <si>
    <t>招募报名</t>
  </si>
  <si>
    <t>招募文案与海报设计</t>
  </si>
  <si>
    <t>张</t>
  </si>
  <si>
    <t>1-2</t>
  </si>
  <si>
    <t>人员筛选</t>
  </si>
  <si>
    <t>根据生理指标高低、意愿程度、目标匹配度进行综合筛选</t>
  </si>
  <si>
    <t>次</t>
  </si>
  <si>
    <t>1-3</t>
  </si>
  <si>
    <t>团队建立</t>
  </si>
  <si>
    <t>成员均衡匹配，条件包括地域、健康目标、意愿程度等</t>
  </si>
  <si>
    <t>Total</t>
  </si>
  <si>
    <t>智能工具—微信小程序</t>
  </si>
  <si>
    <t>2-1</t>
  </si>
  <si>
    <t>基础功能使用</t>
  </si>
  <si>
    <t>吃币饮食量化系统
体重数据智能记录
健康生活社群
健康知识内容</t>
  </si>
  <si>
    <t>人</t>
  </si>
  <si>
    <t>2-2</t>
  </si>
  <si>
    <t>企业定制内容运营</t>
  </si>
  <si>
    <t>项目课件制作发布</t>
  </si>
  <si>
    <t>篇</t>
  </si>
  <si>
    <t>科普教育文章发布</t>
  </si>
  <si>
    <t>健康成就比拼（含数据分析）</t>
  </si>
  <si>
    <t>项目服务</t>
  </si>
  <si>
    <t>3-1</t>
  </si>
  <si>
    <t>微信服务群</t>
  </si>
  <si>
    <t>导师指导 60分钟/课 每周1课</t>
  </si>
  <si>
    <t>课</t>
  </si>
  <si>
    <t>健康教练 90分钟/课 每周1课</t>
  </si>
  <si>
    <t>班主任群内通知发放、督导学员参与、纪律管理，8hX5d</t>
  </si>
  <si>
    <t>周</t>
  </si>
  <si>
    <t>3-2</t>
  </si>
  <si>
    <t>项目总结报告</t>
  </si>
  <si>
    <t>提供甲方一份项目数据总结报告，15p以内</t>
  </si>
  <si>
    <t>份</t>
  </si>
  <si>
    <t>项目物料</t>
  </si>
  <si>
    <t>物料包</t>
  </si>
  <si>
    <t>体脂仪、食物秤、腰围尺</t>
  </si>
  <si>
    <t>税 Tax</t>
  </si>
  <si>
    <t>*为400人提供9周线上健康任务挑战活动及小程序使用</t>
  </si>
  <si>
    <t>温馨邮件提示（启动前通知及每周消息通知）</t>
  </si>
  <si>
    <t>微信小程序基础功能使用</t>
  </si>
  <si>
    <t>导师互动解答环节 1h/工作日</t>
  </si>
  <si>
    <t>项</t>
  </si>
  <si>
    <t>企业KOL账号代运营（文案+配图）</t>
  </si>
  <si>
    <t>条</t>
  </si>
  <si>
    <t>2-3</t>
  </si>
  <si>
    <t>企业定制功能开发</t>
  </si>
  <si>
    <t>健康激励</t>
  </si>
  <si>
    <t>每周优秀学员比拼，奖励书籍/资料/食材/产品等</t>
  </si>
  <si>
    <t>海报设计及文案</t>
  </si>
  <si>
    <t>4</t>
    <phoneticPr fontId="13" type="noConversion"/>
  </si>
  <si>
    <t>*为30人提供9周的体重管理服务</t>
    <phoneticPr fontId="13" type="noConversion"/>
  </si>
  <si>
    <t>体重管理</t>
    <rPh sb="0" eb="1">
      <t>ti zhong guan li</t>
    </rPh>
    <phoneticPr fontId="13" type="noConversion"/>
  </si>
  <si>
    <t xml:space="preserve"> </t>
    <phoneticPr fontId="13" type="noConversion"/>
  </si>
  <si>
    <t>3-3</t>
  </si>
  <si>
    <t>印刷</t>
    <phoneticPr fontId="13" type="noConversion"/>
  </si>
  <si>
    <t>活动海报印刷</t>
    <rPh sb="0" eb="1">
      <t>huo dong hai bao</t>
    </rPh>
    <rPh sb="2" eb="3">
      <t>hai bao</t>
    </rPh>
    <rPh sb="4" eb="5">
      <t>yin shua</t>
    </rPh>
    <phoneticPr fontId="13" type="noConversion"/>
  </si>
  <si>
    <t>教练来信环节增加视频介绍内容</t>
    <phoneticPr fontId="13" type="noConversion"/>
  </si>
  <si>
    <t>食谱推送增加图片介绍</t>
    <phoneticPr fontId="13" type="noConversion"/>
  </si>
  <si>
    <t>助推短文补充文案</t>
    <rPh sb="6" eb="7">
      <t>wen an</t>
    </rPh>
    <phoneticPr fontId="13" type="noConversion"/>
  </si>
  <si>
    <t>篇</t>
    <rPh sb="0" eb="1">
      <t>pian</t>
    </rPh>
    <phoneticPr fontId="13" type="noConversion"/>
  </si>
  <si>
    <t>以上服务内容：         2386元/人*30人=71580元</t>
    <rPh sb="0" eb="1">
      <t>yi shang nei r</t>
    </rPh>
    <rPh sb="2" eb="3">
      <t>fu wu</t>
    </rPh>
    <rPh sb="20" eb="21">
      <t>yuan</t>
    </rPh>
    <rPh sb="22" eb="23">
      <t>ren</t>
    </rPh>
    <rPh sb="26" eb="27">
      <t>ren</t>
    </rPh>
    <rPh sb="33" eb="34">
      <t>yuan</t>
    </rPh>
    <phoneticPr fontId="13" type="noConversion"/>
  </si>
  <si>
    <t>健康主题学习及挑战打卡</t>
    <rPh sb="9" eb="10">
      <t>da ka</t>
    </rPh>
    <phoneticPr fontId="13" type="noConversion"/>
  </si>
  <si>
    <t>企业专属打卡排名（团队打卡积分）</t>
    <phoneticPr fontId="13" type="noConversion"/>
  </si>
  <si>
    <t>健康主题随堂测试发布（定时发布窗口）</t>
    <phoneticPr fontId="13" type="noConversion"/>
  </si>
  <si>
    <t>健康主题随堂测试（测试内容）</t>
    <phoneticPr fontId="13" type="noConversion"/>
  </si>
  <si>
    <t>温馨邮件提示（赠送）</t>
    <phoneticPr fontId="13" type="noConversion"/>
  </si>
  <si>
    <t>企业专属社群分享（赠送）</t>
    <phoneticPr fontId="13" type="noConversion"/>
  </si>
  <si>
    <t>优惠打包价</t>
    <phoneticPr fontId="13" type="noConversion"/>
  </si>
  <si>
    <t>Agency: must fill in
供应商（填入右边橘色处）</t>
    <phoneticPr fontId="13" type="noConversion"/>
  </si>
  <si>
    <t>Quotation 报价</t>
    <phoneticPr fontId="13" type="noConversion"/>
  </si>
  <si>
    <t>实际采购RMB)</t>
    <phoneticPr fontId="13" type="noConversion"/>
  </si>
  <si>
    <t>第一周</t>
    <rPh sb="0" eb="1">
      <t>di yi zhou</t>
    </rPh>
    <phoneticPr fontId="19" type="noConversion"/>
  </si>
  <si>
    <t>团队</t>
    <rPh sb="0" eb="1">
      <t>tuan dui</t>
    </rPh>
    <phoneticPr fontId="19" type="noConversion"/>
  </si>
  <si>
    <t>个人</t>
    <rPh sb="0" eb="1">
      <t>ge ren</t>
    </rPh>
    <phoneticPr fontId="19" type="noConversion"/>
  </si>
  <si>
    <t>第二周</t>
    <rPh sb="0" eb="1">
      <t>di er zhou</t>
    </rPh>
    <phoneticPr fontId="19" type="noConversion"/>
  </si>
  <si>
    <t>第三周</t>
    <rPh sb="0" eb="1">
      <t>di san zhou</t>
    </rPh>
    <phoneticPr fontId="19" type="noConversion"/>
  </si>
  <si>
    <t>第四周</t>
    <rPh sb="0" eb="1">
      <t>di si zhou</t>
    </rPh>
    <phoneticPr fontId="19" type="noConversion"/>
  </si>
  <si>
    <t>第五周</t>
    <rPh sb="0" eb="1">
      <t>di wu zhou</t>
    </rPh>
    <phoneticPr fontId="19" type="noConversion"/>
  </si>
  <si>
    <t>第6、7、8周</t>
    <rPh sb="0" eb="1">
      <t>di</t>
    </rPh>
    <rPh sb="6" eb="7">
      <t>zhou</t>
    </rPh>
    <phoneticPr fontId="19" type="noConversion"/>
  </si>
  <si>
    <t>第九周</t>
    <phoneticPr fontId="19" type="noConversion"/>
  </si>
  <si>
    <t>团队</t>
    <phoneticPr fontId="19" type="noConversion"/>
  </si>
  <si>
    <t>个人</t>
    <phoneticPr fontId="19" type="noConversion"/>
  </si>
  <si>
    <t>期末大奖</t>
    <phoneticPr fontId="19" type="noConversion"/>
  </si>
  <si>
    <t>上海</t>
    <phoneticPr fontId="19" type="noConversion"/>
  </si>
  <si>
    <t>西安</t>
    <phoneticPr fontId="19" type="noConversion"/>
  </si>
  <si>
    <t>健康激励采购明细</t>
    <phoneticPr fontId="18" type="noConversion"/>
  </si>
  <si>
    <t>海报印刷明细</t>
    <phoneticPr fontId="18" type="noConversion"/>
  </si>
  <si>
    <t>单价</t>
    <phoneticPr fontId="18" type="noConversion"/>
  </si>
  <si>
    <t>数量</t>
    <phoneticPr fontId="18" type="noConversion"/>
  </si>
  <si>
    <t>总价</t>
    <phoneticPr fontId="18" type="noConversion"/>
  </si>
  <si>
    <r>
      <t>红包奖励</t>
    </r>
    <r>
      <rPr>
        <sz val="12"/>
        <color theme="1"/>
        <rFont val="Helvetica Neue"/>
        <family val="3"/>
        <charset val="134"/>
        <scheme val="minor"/>
      </rPr>
      <t/>
    </r>
    <phoneticPr fontId="19" type="noConversion"/>
  </si>
  <si>
    <t>物料包采购明细</t>
    <phoneticPr fontId="18" type="noConversion"/>
  </si>
  <si>
    <t>总金额</t>
    <phoneticPr fontId="19" type="noConversion"/>
  </si>
  <si>
    <t>总金额</t>
    <phoneticPr fontId="18" type="noConversion"/>
  </si>
  <si>
    <t>费用合计</t>
    <phoneticPr fontId="18" type="noConversion"/>
  </si>
  <si>
    <t>实际结算金额</t>
    <phoneticPr fontId="13" type="noConversion"/>
  </si>
  <si>
    <t>个人</t>
    <phoneticPr fontId="18" type="noConversion"/>
  </si>
  <si>
    <t>第一次结算金额</t>
    <phoneticPr fontId="13" type="noConversion"/>
  </si>
  <si>
    <t>第二次结算金额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</si>
</sst>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 &quot;* #,##0.00&quot; &quot;;&quot; &quot;* \(#,##0.00\);&quot; &quot;* &quot;-&quot;??&quot; &quot;"/>
    <numFmt numFmtId="177" formatCode="0&quot; &quot;;\(0\)"/>
    <numFmt numFmtId="178" formatCode="#,##0.00&quot; &quot;"/>
    <numFmt numFmtId="179" formatCode="#,##0&quot; &quot;"/>
    <numFmt numFmtId="180" formatCode="0.00&quot; &quot;;\(0.00\)"/>
    <numFmt numFmtId="181" formatCode="0.00&quot; &quot;"/>
    <numFmt numFmtId="182" formatCode="&quot; &quot;* #,##0.00&quot; &quot;;&quot; &quot;* &quot;-&quot;#,##0.00&quot; &quot;;&quot; &quot;* &quot;-&quot;??&quot; &quot;"/>
    <numFmt numFmtId="183" formatCode="[$￥-804]#,##0.00"/>
    <numFmt numFmtId="184" formatCode="0.0000%"/>
    <numFmt numFmtId="185" formatCode="#,##0.00&quot; &quot;;&quot;-&quot;#,##0.00&quot; &quot;"/>
    <numFmt numFmtId="186" formatCode="0.00_ "/>
  </numFmts>
  <fonts count="27">
    <font>
      <sz val="12"/>
      <color indexed="8"/>
      <name val="DengXian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2"/>
      <color indexed="16"/>
      <name val="微软雅黑"/>
      <family val="2"/>
      <charset val="134"/>
    </font>
    <font>
      <b/>
      <sz val="10"/>
      <color indexed="16"/>
      <name val="微软雅黑"/>
      <family val="2"/>
      <charset val="134"/>
    </font>
    <font>
      <sz val="10"/>
      <color indexed="16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sz val="9"/>
      <name val="DengXian"/>
      <family val="4"/>
      <charset val="134"/>
    </font>
    <font>
      <sz val="10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DengXian"/>
      <family val="4"/>
      <charset val="134"/>
    </font>
    <font>
      <b/>
      <sz val="12"/>
      <color theme="0"/>
      <name val="微软雅黑"/>
      <family val="2"/>
      <charset val="134"/>
    </font>
    <font>
      <sz val="9"/>
      <name val="宋体"/>
      <family val="3"/>
      <charset val="134"/>
    </font>
    <font>
      <sz val="9"/>
      <name val="Helvetica Neue"/>
      <family val="2"/>
      <charset val="134"/>
      <scheme val="minor"/>
    </font>
    <font>
      <sz val="12"/>
      <color theme="1"/>
      <name val="Helvetica Neue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6"/>
      <color rgb="FFC00000"/>
      <name val="宋体"/>
      <family val="3"/>
      <charset val="134"/>
    </font>
    <font>
      <b/>
      <sz val="16"/>
      <color theme="0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177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right" wrapText="1"/>
    </xf>
    <xf numFmtId="0" fontId="0" fillId="2" borderId="7" xfId="0" applyFont="1" applyFill="1" applyBorder="1" applyAlignment="1"/>
    <xf numFmtId="49" fontId="4" fillId="4" borderId="8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/>
    <xf numFmtId="0" fontId="2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vertical="center" wrapText="1"/>
    </xf>
    <xf numFmtId="0" fontId="0" fillId="2" borderId="14" xfId="0" applyFont="1" applyFill="1" applyBorder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49" fontId="2" fillId="2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wrapText="1"/>
    </xf>
    <xf numFmtId="49" fontId="8" fillId="2" borderId="8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vertical="center" wrapText="1"/>
    </xf>
    <xf numFmtId="176" fontId="5" fillId="2" borderId="14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/>
    <xf numFmtId="49" fontId="4" fillId="5" borderId="8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vertical="center" wrapText="1"/>
    </xf>
    <xf numFmtId="0" fontId="11" fillId="6" borderId="8" xfId="0" applyNumberFormat="1" applyFont="1" applyFill="1" applyBorder="1" applyAlignment="1">
      <alignment horizontal="center" vertical="center"/>
    </xf>
    <xf numFmtId="49" fontId="11" fillId="6" borderId="9" xfId="0" applyNumberFormat="1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77" fontId="3" fillId="6" borderId="15" xfId="0" applyNumberFormat="1" applyFont="1" applyFill="1" applyBorder="1" applyAlignment="1">
      <alignment horizontal="center" vertical="center"/>
    </xf>
    <xf numFmtId="177" fontId="3" fillId="6" borderId="15" xfId="0" applyNumberFormat="1" applyFont="1" applyFill="1" applyBorder="1" applyAlignment="1">
      <alignment vertical="center"/>
    </xf>
    <xf numFmtId="178" fontId="11" fillId="6" borderId="10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180" fontId="3" fillId="2" borderId="8" xfId="0" applyNumberFormat="1" applyFont="1" applyFill="1" applyBorder="1" applyAlignment="1">
      <alignment horizontal="right" vertical="center" wrapText="1"/>
    </xf>
    <xf numFmtId="181" fontId="3" fillId="2" borderId="8" xfId="0" applyNumberFormat="1" applyFont="1" applyFill="1" applyBorder="1" applyAlignment="1">
      <alignment vertical="center"/>
    </xf>
    <xf numFmtId="182" fontId="8" fillId="2" borderId="8" xfId="0" applyNumberFormat="1" applyFont="1" applyFill="1" applyBorder="1" applyAlignment="1">
      <alignment horizontal="right"/>
    </xf>
    <xf numFmtId="49" fontId="11" fillId="6" borderId="8" xfId="0" applyNumberFormat="1" applyFont="1" applyFill="1" applyBorder="1" applyAlignment="1">
      <alignment horizontal="center" vertical="center"/>
    </xf>
    <xf numFmtId="49" fontId="11" fillId="6" borderId="8" xfId="0" applyNumberFormat="1" applyFont="1" applyFill="1" applyBorder="1" applyAlignment="1">
      <alignment horizontal="left" vertical="center"/>
    </xf>
    <xf numFmtId="184" fontId="11" fillId="6" borderId="8" xfId="0" applyNumberFormat="1" applyFont="1" applyFill="1" applyBorder="1" applyAlignment="1">
      <alignment horizontal="left" vertical="center"/>
    </xf>
    <xf numFmtId="0" fontId="12" fillId="2" borderId="11" xfId="0" applyFont="1" applyFill="1" applyBorder="1" applyAlignment="1"/>
    <xf numFmtId="185" fontId="8" fillId="2" borderId="8" xfId="0" applyNumberFormat="1" applyFont="1" applyFill="1" applyBorder="1" applyAlignment="1"/>
    <xf numFmtId="0" fontId="0" fillId="2" borderId="14" xfId="0" applyFont="1" applyFill="1" applyBorder="1" applyAlignment="1">
      <alignment vertical="center"/>
    </xf>
    <xf numFmtId="0" fontId="12" fillId="2" borderId="1" xfId="0" applyFont="1" applyFill="1" applyBorder="1" applyAlignment="1"/>
    <xf numFmtId="0" fontId="0" fillId="0" borderId="0" xfId="0" applyNumberFormat="1" applyFont="1" applyAlignment="1"/>
    <xf numFmtId="0" fontId="0" fillId="2" borderId="16" xfId="0" applyFont="1" applyFill="1" applyBorder="1" applyAlignment="1"/>
    <xf numFmtId="0" fontId="0" fillId="2" borderId="16" xfId="0" applyFont="1" applyFill="1" applyBorder="1" applyAlignment="1">
      <alignment vertical="center"/>
    </xf>
    <xf numFmtId="0" fontId="0" fillId="2" borderId="3" xfId="0" applyFont="1" applyFill="1" applyBorder="1" applyAlignment="1"/>
    <xf numFmtId="49" fontId="3" fillId="2" borderId="15" xfId="0" applyNumberFormat="1" applyFont="1" applyFill="1" applyBorder="1" applyAlignment="1">
      <alignment horizontal="left" vertical="center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8" xfId="0" applyNumberFormat="1" applyFont="1" applyFill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center" vertical="center"/>
    </xf>
    <xf numFmtId="179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wrapText="1"/>
    </xf>
    <xf numFmtId="180" fontId="14" fillId="2" borderId="8" xfId="0" applyNumberFormat="1" applyFont="1" applyFill="1" applyBorder="1" applyAlignment="1">
      <alignment horizontal="right" vertical="center" wrapText="1"/>
    </xf>
    <xf numFmtId="181" fontId="14" fillId="2" borderId="8" xfId="0" applyNumberFormat="1" applyFont="1" applyFill="1" applyBorder="1" applyAlignment="1">
      <alignment vertical="center"/>
    </xf>
    <xf numFmtId="49" fontId="3" fillId="9" borderId="8" xfId="0" applyNumberFormat="1" applyFont="1" applyFill="1" applyBorder="1" applyAlignment="1">
      <alignment horizontal="left" vertical="center" wrapText="1"/>
    </xf>
    <xf numFmtId="49" fontId="14" fillId="9" borderId="8" xfId="0" applyNumberFormat="1" applyFont="1" applyFill="1" applyBorder="1" applyAlignment="1">
      <alignment horizontal="left" vertical="center" wrapText="1"/>
    </xf>
    <xf numFmtId="43" fontId="0" fillId="2" borderId="1" xfId="0" applyNumberFormat="1" applyFont="1" applyFill="1" applyBorder="1" applyAlignment="1"/>
    <xf numFmtId="44" fontId="0" fillId="0" borderId="0" xfId="0" applyNumberFormat="1" applyFont="1" applyAlignment="1"/>
    <xf numFmtId="186" fontId="0" fillId="0" borderId="0" xfId="0" applyNumberFormat="1" applyFont="1" applyAlignment="1"/>
    <xf numFmtId="0" fontId="11" fillId="6" borderId="9" xfId="0" applyFont="1" applyFill="1" applyBorder="1" applyAlignment="1">
      <alignment vertical="center"/>
    </xf>
    <xf numFmtId="0" fontId="11" fillId="6" borderId="15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49" fontId="4" fillId="11" borderId="8" xfId="0" applyNumberFormat="1" applyFont="1" applyFill="1" applyBorder="1" applyAlignment="1">
      <alignment vertical="center" wrapText="1"/>
    </xf>
    <xf numFmtId="185" fontId="17" fillId="11" borderId="8" xfId="0" applyNumberFormat="1" applyFont="1" applyFill="1" applyBorder="1" applyAlignment="1"/>
    <xf numFmtId="0" fontId="16" fillId="11" borderId="11" xfId="0" applyFont="1" applyFill="1" applyBorder="1" applyAlignment="1"/>
    <xf numFmtId="181" fontId="14" fillId="11" borderId="8" xfId="0" applyNumberFormat="1" applyFont="1" applyFill="1" applyBorder="1" applyAlignment="1">
      <alignment vertical="center"/>
    </xf>
    <xf numFmtId="182" fontId="8" fillId="11" borderId="8" xfId="0" applyNumberFormat="1" applyFont="1" applyFill="1" applyBorder="1" applyAlignment="1">
      <alignment horizontal="right"/>
    </xf>
    <xf numFmtId="0" fontId="24" fillId="0" borderId="0" xfId="0" applyFont="1" applyAlignment="1"/>
    <xf numFmtId="0" fontId="22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6" fillId="11" borderId="23" xfId="0" applyFont="1" applyFill="1" applyBorder="1" applyAlignment="1">
      <alignment horizontal="center" vertical="center"/>
    </xf>
    <xf numFmtId="181" fontId="3" fillId="12" borderId="8" xfId="0" applyNumberFormat="1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49" fontId="2" fillId="10" borderId="9" xfId="0" applyNumberFormat="1" applyFont="1" applyFill="1" applyBorder="1" applyAlignment="1">
      <alignment horizontal="center" vertical="center" wrapText="1"/>
    </xf>
    <xf numFmtId="49" fontId="2" fillId="10" borderId="10" xfId="0" applyNumberFormat="1" applyFont="1" applyFill="1" applyBorder="1" applyAlignment="1">
      <alignment horizontal="center" vertical="center" wrapText="1"/>
    </xf>
    <xf numFmtId="176" fontId="15" fillId="10" borderId="12" xfId="0" applyNumberFormat="1" applyFont="1" applyFill="1" applyBorder="1" applyAlignment="1">
      <alignment horizontal="right"/>
    </xf>
    <xf numFmtId="176" fontId="15" fillId="10" borderId="13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176" fontId="2" fillId="2" borderId="12" xfId="0" applyNumberFormat="1" applyFont="1" applyFill="1" applyBorder="1" applyAlignment="1">
      <alignment horizontal="center"/>
    </xf>
    <xf numFmtId="176" fontId="2" fillId="2" borderId="13" xfId="0" applyNumberFormat="1" applyFont="1" applyFill="1" applyBorder="1" applyAlignment="1">
      <alignment horizontal="center"/>
    </xf>
    <xf numFmtId="176" fontId="15" fillId="8" borderId="12" xfId="0" applyNumberFormat="1" applyFont="1" applyFill="1" applyBorder="1" applyAlignment="1">
      <alignment horizontal="right"/>
    </xf>
    <xf numFmtId="176" fontId="15" fillId="8" borderId="13" xfId="0" applyNumberFormat="1" applyFont="1" applyFill="1" applyBorder="1" applyAlignment="1">
      <alignment horizontal="right"/>
    </xf>
    <xf numFmtId="49" fontId="2" fillId="8" borderId="9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76" fontId="15" fillId="2" borderId="12" xfId="0" applyNumberFormat="1" applyFont="1" applyFill="1" applyBorder="1" applyAlignment="1"/>
    <xf numFmtId="176" fontId="15" fillId="2" borderId="13" xfId="0" applyNumberFormat="1" applyFont="1" applyFill="1" applyBorder="1" applyAlignment="1"/>
    <xf numFmtId="176" fontId="8" fillId="2" borderId="8" xfId="0" applyNumberFormat="1" applyFont="1" applyFill="1" applyBorder="1" applyAlignment="1"/>
    <xf numFmtId="176" fontId="8" fillId="2" borderId="8" xfId="0" applyNumberFormat="1" applyFont="1" applyFill="1" applyBorder="1" applyAlignment="1">
      <alignment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11" fillId="6" borderId="9" xfId="0" applyNumberFormat="1" applyFont="1" applyFill="1" applyBorder="1" applyAlignment="1">
      <alignment horizontal="center" vertical="center"/>
    </xf>
    <xf numFmtId="2" fontId="11" fillId="6" borderId="15" xfId="0" applyNumberFormat="1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left" vertical="center" wrapText="1"/>
    </xf>
    <xf numFmtId="183" fontId="3" fillId="2" borderId="18" xfId="0" applyNumberFormat="1" applyFont="1" applyFill="1" applyBorder="1" applyAlignment="1">
      <alignment horizontal="left" vertical="center" wrapText="1"/>
    </xf>
    <xf numFmtId="183" fontId="3" fillId="2" borderId="19" xfId="0" applyNumberFormat="1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11" fillId="7" borderId="10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49" fontId="3" fillId="2" borderId="8" xfId="0" applyNumberFormat="1" applyFont="1" applyFill="1" applyBorder="1" applyAlignment="1">
      <alignment horizontal="left" vertical="center" wrapText="1"/>
    </xf>
    <xf numFmtId="0" fontId="0" fillId="2" borderId="8" xfId="0" applyFont="1" applyFill="1" applyBorder="1" applyAlignment="1"/>
    <xf numFmtId="49" fontId="3" fillId="2" borderId="8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right"/>
    </xf>
    <xf numFmtId="176" fontId="2" fillId="2" borderId="13" xfId="0" applyNumberFormat="1" applyFont="1" applyFill="1" applyBorder="1" applyAlignment="1">
      <alignment horizontal="right"/>
    </xf>
    <xf numFmtId="0" fontId="21" fillId="13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6" fillId="11" borderId="24" xfId="0" applyFont="1" applyFill="1" applyBorder="1" applyAlignment="1">
      <alignment horizontal="center" vertical="center"/>
    </xf>
    <xf numFmtId="0" fontId="26" fillId="11" borderId="25" xfId="0" applyFont="1" applyFill="1" applyBorder="1" applyAlignment="1">
      <alignment horizontal="center" vertical="center"/>
    </xf>
    <xf numFmtId="0" fontId="21" fillId="13" borderId="24" xfId="0" applyFont="1" applyFill="1" applyBorder="1" applyAlignment="1">
      <alignment horizontal="center" vertical="center"/>
    </xf>
    <xf numFmtId="0" fontId="21" fillId="13" borderId="26" xfId="0" applyFont="1" applyFill="1" applyBorder="1" applyAlignment="1">
      <alignment horizontal="center" vertical="center"/>
    </xf>
    <xf numFmtId="0" fontId="21" fillId="13" borderId="25" xfId="0" applyFont="1" applyFill="1" applyBorder="1" applyAlignment="1">
      <alignment horizontal="center" vertical="center"/>
    </xf>
    <xf numFmtId="49" fontId="2" fillId="13" borderId="9" xfId="0" applyNumberFormat="1" applyFont="1" applyFill="1" applyBorder="1" applyAlignment="1">
      <alignment horizontal="center" vertical="center" wrapText="1"/>
    </xf>
    <xf numFmtId="49" fontId="2" fillId="13" borderId="10" xfId="0" applyNumberFormat="1" applyFont="1" applyFill="1" applyBorder="1" applyAlignment="1">
      <alignment horizontal="center" vertical="center" wrapText="1"/>
    </xf>
    <xf numFmtId="176" fontId="15" fillId="13" borderId="12" xfId="0" applyNumberFormat="1" applyFont="1" applyFill="1" applyBorder="1" applyAlignment="1">
      <alignment horizontal="right"/>
    </xf>
    <xf numFmtId="176" fontId="15" fillId="13" borderId="13" xfId="0" applyNumberFormat="1" applyFont="1" applyFill="1" applyBorder="1" applyAlignment="1">
      <alignment horizontal="right"/>
    </xf>
  </cellXfs>
  <cellStyles count="1">
    <cellStyle name="常规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CC99"/>
      <rgbColor rgb="FF90713A"/>
      <rgbColor rgb="FFFF0000"/>
      <rgbColor rgb="FF003366"/>
      <rgbColor rgb="FFA9CD90"/>
      <rgbColor rgb="FFFFFF00"/>
      <rgbColor rgb="FFE7E6E6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workbookViewId="0">
      <selection activeCell="D11" sqref="D11"/>
    </sheetView>
  </sheetViews>
  <sheetFormatPr defaultColWidth="11" defaultRowHeight="15.95" customHeight="1"/>
  <cols>
    <col min="1" max="2" width="11" style="1" customWidth="1"/>
    <col min="3" max="3" width="32.6640625" style="1" customWidth="1"/>
    <col min="4" max="4" width="17.44140625" style="1" customWidth="1"/>
    <col min="5" max="5" width="26.44140625" style="1" customWidth="1"/>
    <col min="6" max="6" width="11" style="1"/>
    <col min="7" max="7" width="13.5546875" style="1" customWidth="1"/>
    <col min="8" max="16384" width="11" style="1"/>
  </cols>
  <sheetData>
    <row r="1" spans="1:7" ht="23.25" customHeight="1">
      <c r="A1" s="2"/>
      <c r="B1" s="104" t="s">
        <v>0</v>
      </c>
      <c r="C1" s="105"/>
      <c r="D1" s="106"/>
      <c r="E1" s="106"/>
    </row>
    <row r="2" spans="1:7" ht="36" customHeight="1">
      <c r="A2" s="2"/>
      <c r="B2" s="3"/>
      <c r="C2" s="4" t="s">
        <v>91</v>
      </c>
      <c r="D2" s="107" t="s">
        <v>1</v>
      </c>
      <c r="E2" s="108"/>
    </row>
    <row r="3" spans="1:7" ht="18" customHeight="1">
      <c r="A3" s="5"/>
      <c r="B3" s="6" t="s">
        <v>2</v>
      </c>
      <c r="C3" s="6" t="s">
        <v>3</v>
      </c>
      <c r="D3" s="109" t="s">
        <v>92</v>
      </c>
      <c r="E3" s="110"/>
    </row>
    <row r="4" spans="1:7" ht="18" customHeight="1">
      <c r="A4" s="5"/>
      <c r="B4" s="8">
        <v>1</v>
      </c>
      <c r="C4" s="9" t="s">
        <v>5</v>
      </c>
      <c r="D4" s="111">
        <f>体重管理!E8</f>
        <v>76425.035459999999</v>
      </c>
      <c r="E4" s="112"/>
    </row>
    <row r="5" spans="1:7" ht="18" customHeight="1">
      <c r="A5" s="5"/>
      <c r="B5" s="8">
        <v>2</v>
      </c>
      <c r="C5" s="9" t="s">
        <v>6</v>
      </c>
      <c r="D5" s="111">
        <f>健康旅行!E10</f>
        <v>133087.18455000001</v>
      </c>
      <c r="E5" s="112"/>
    </row>
    <row r="6" spans="1:7" ht="18" customHeight="1">
      <c r="A6" s="5"/>
      <c r="B6" s="117" t="s">
        <v>7</v>
      </c>
      <c r="C6" s="118"/>
      <c r="D6" s="119">
        <f>D4+D5</f>
        <v>209512.22000999999</v>
      </c>
      <c r="E6" s="120"/>
    </row>
    <row r="7" spans="1:7" ht="17.25" customHeight="1">
      <c r="A7" s="2"/>
      <c r="B7" s="115" t="s">
        <v>90</v>
      </c>
      <c r="C7" s="116"/>
      <c r="D7" s="113">
        <f>170000+29000</f>
        <v>199000</v>
      </c>
      <c r="E7" s="114"/>
    </row>
    <row r="8" spans="1:7" ht="15.95" customHeight="1">
      <c r="B8" s="100" t="s">
        <v>118</v>
      </c>
      <c r="C8" s="101"/>
      <c r="D8" s="102">
        <f>170000+29000-健康旅行!J35-健康旅行!J37+健康旅行!K35+健康旅行!K37</f>
        <v>197540.98436075996</v>
      </c>
      <c r="E8" s="103"/>
    </row>
    <row r="9" spans="1:7" ht="15.95" customHeight="1">
      <c r="B9" s="173" t="s">
        <v>120</v>
      </c>
      <c r="C9" s="174"/>
      <c r="D9" s="175">
        <v>59700</v>
      </c>
      <c r="E9" s="176"/>
    </row>
    <row r="10" spans="1:7" ht="15.95" customHeight="1">
      <c r="B10" s="173" t="s">
        <v>121</v>
      </c>
      <c r="C10" s="174"/>
      <c r="D10" s="175">
        <f>D8-D9</f>
        <v>137840.98436075996</v>
      </c>
      <c r="E10" s="176"/>
    </row>
    <row r="11" spans="1:7" ht="15.95" customHeight="1">
      <c r="G11" s="82"/>
    </row>
    <row r="12" spans="1:7" ht="15.95" customHeight="1">
      <c r="G12" s="82"/>
    </row>
  </sheetData>
  <mergeCells count="15">
    <mergeCell ref="B9:C9"/>
    <mergeCell ref="D9:E9"/>
    <mergeCell ref="B10:C10"/>
    <mergeCell ref="D10:E10"/>
    <mergeCell ref="B8:C8"/>
    <mergeCell ref="D8:E8"/>
    <mergeCell ref="B1:E1"/>
    <mergeCell ref="D2:E2"/>
    <mergeCell ref="D3:E3"/>
    <mergeCell ref="D4:E4"/>
    <mergeCell ref="D7:E7"/>
    <mergeCell ref="B7:C7"/>
    <mergeCell ref="B6:C6"/>
    <mergeCell ref="D5:E5"/>
    <mergeCell ref="D6:E6"/>
  </mergeCells>
  <phoneticPr fontId="13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showGridLines="0" topLeftCell="A16" zoomScale="82" zoomScaleNormal="115" workbookViewId="0">
      <selection activeCell="L18" sqref="L18"/>
    </sheetView>
  </sheetViews>
  <sheetFormatPr defaultColWidth="9" defaultRowHeight="15.95" customHeight="1"/>
  <cols>
    <col min="1" max="1" width="9" style="11" customWidth="1"/>
    <col min="2" max="2" width="8.44140625" style="11" customWidth="1"/>
    <col min="3" max="3" width="31" style="11" customWidth="1"/>
    <col min="4" max="4" width="47.33203125" style="11" customWidth="1"/>
    <col min="5" max="5" width="16.33203125" style="11" customWidth="1"/>
    <col min="6" max="6" width="5.33203125" style="11" customWidth="1"/>
    <col min="7" max="7" width="5" style="11" customWidth="1"/>
    <col min="8" max="8" width="15.6640625" style="11" customWidth="1"/>
    <col min="9" max="9" width="13.33203125" style="11" customWidth="1"/>
    <col min="10" max="11" width="9" style="11" customWidth="1"/>
    <col min="12" max="16384" width="9" style="11"/>
  </cols>
  <sheetData>
    <row r="1" spans="1:10" ht="17.25" customHeight="1">
      <c r="A1" s="2"/>
      <c r="B1" s="2"/>
      <c r="C1" s="2"/>
      <c r="D1" s="2"/>
      <c r="E1" s="2"/>
      <c r="F1" s="12"/>
      <c r="G1" s="12"/>
      <c r="H1" s="12"/>
      <c r="I1" s="2"/>
      <c r="J1" s="2"/>
    </row>
    <row r="2" spans="1:10" ht="23.25" customHeight="1">
      <c r="A2" s="2"/>
      <c r="B2" s="104" t="s">
        <v>0</v>
      </c>
      <c r="C2" s="105"/>
      <c r="D2" s="105"/>
      <c r="E2" s="105"/>
      <c r="F2" s="105"/>
      <c r="G2" s="13"/>
      <c r="H2" s="13"/>
      <c r="I2" s="2"/>
      <c r="J2" s="2"/>
    </row>
    <row r="3" spans="1:10" ht="18" customHeight="1">
      <c r="A3" s="2"/>
      <c r="B3" s="141" t="s">
        <v>73</v>
      </c>
      <c r="C3" s="142"/>
      <c r="D3" s="142"/>
      <c r="E3" s="143"/>
      <c r="F3" s="143"/>
      <c r="G3" s="13"/>
      <c r="H3" s="13"/>
      <c r="I3" s="2"/>
      <c r="J3" s="2"/>
    </row>
    <row r="4" spans="1:10" ht="36" customHeight="1">
      <c r="A4" s="2"/>
      <c r="B4" s="3"/>
      <c r="C4" s="16" t="s">
        <v>8</v>
      </c>
      <c r="D4" s="17"/>
      <c r="E4" s="139" t="s">
        <v>1</v>
      </c>
      <c r="F4" s="140"/>
      <c r="G4" s="18"/>
      <c r="H4" s="13"/>
      <c r="I4" s="2"/>
      <c r="J4" s="2"/>
    </row>
    <row r="5" spans="1:10" ht="18" customHeight="1">
      <c r="A5" s="5"/>
      <c r="B5" s="6" t="s">
        <v>2</v>
      </c>
      <c r="C5" s="6" t="s">
        <v>3</v>
      </c>
      <c r="D5" s="6" t="s">
        <v>9</v>
      </c>
      <c r="E5" s="109" t="s">
        <v>4</v>
      </c>
      <c r="F5" s="110"/>
      <c r="G5" s="19"/>
      <c r="H5" s="13"/>
      <c r="I5" s="2"/>
      <c r="J5" s="2"/>
    </row>
    <row r="6" spans="1:10" ht="18" customHeight="1">
      <c r="A6" s="5"/>
      <c r="B6" s="8">
        <v>1</v>
      </c>
      <c r="C6" s="9" t="s">
        <v>74</v>
      </c>
      <c r="D6" s="20"/>
      <c r="E6" s="111">
        <v>71580</v>
      </c>
      <c r="F6" s="112"/>
      <c r="G6" s="21"/>
      <c r="H6" s="13"/>
      <c r="I6" s="2"/>
      <c r="J6" s="2"/>
    </row>
    <row r="7" spans="1:10" ht="18" customHeight="1">
      <c r="A7" s="5"/>
      <c r="B7" s="8">
        <v>2</v>
      </c>
      <c r="C7" s="22" t="str">
        <f>C27</f>
        <v>税 Tax</v>
      </c>
      <c r="D7" s="23"/>
      <c r="E7" s="111">
        <f>E27</f>
        <v>4845.0354600000001</v>
      </c>
      <c r="F7" s="112"/>
      <c r="G7" s="24"/>
      <c r="H7" s="13"/>
      <c r="I7" s="2"/>
      <c r="J7" s="2"/>
    </row>
    <row r="8" spans="1:10" ht="18" customHeight="1">
      <c r="A8" s="5"/>
      <c r="B8" s="25"/>
      <c r="C8" s="26" t="s">
        <v>10</v>
      </c>
      <c r="D8" s="27"/>
      <c r="E8" s="121">
        <f>E29</f>
        <v>76425.035459999999</v>
      </c>
      <c r="F8" s="122"/>
      <c r="G8" s="28"/>
      <c r="H8" s="29"/>
      <c r="I8" s="2"/>
      <c r="J8" s="2"/>
    </row>
    <row r="9" spans="1:10" ht="39.950000000000003" customHeight="1">
      <c r="A9" s="2"/>
      <c r="B9" s="32"/>
      <c r="C9" s="33"/>
      <c r="D9" s="33"/>
      <c r="E9" s="34"/>
      <c r="F9" s="34"/>
      <c r="G9" s="13"/>
      <c r="H9" s="13"/>
      <c r="I9" s="2"/>
      <c r="J9" s="2"/>
    </row>
    <row r="10" spans="1:10" ht="45.95" customHeight="1">
      <c r="A10" s="2"/>
      <c r="B10" s="3"/>
      <c r="C10" s="35" t="s">
        <v>11</v>
      </c>
      <c r="D10" s="36"/>
      <c r="E10" s="37"/>
      <c r="F10" s="38"/>
      <c r="G10" s="38"/>
      <c r="H10" s="38"/>
      <c r="I10" s="2"/>
      <c r="J10" s="2"/>
    </row>
    <row r="11" spans="1:10" ht="18" customHeight="1">
      <c r="A11" s="5"/>
      <c r="B11" s="41" t="s">
        <v>12</v>
      </c>
      <c r="C11" s="123" t="s">
        <v>13</v>
      </c>
      <c r="D11" s="124"/>
      <c r="E11" s="41" t="s">
        <v>14</v>
      </c>
      <c r="F11" s="41" t="s">
        <v>15</v>
      </c>
      <c r="G11" s="42" t="s">
        <v>16</v>
      </c>
      <c r="H11" s="41" t="s">
        <v>17</v>
      </c>
      <c r="I11" s="7"/>
      <c r="J11" s="2"/>
    </row>
    <row r="12" spans="1:10" ht="18" customHeight="1">
      <c r="A12" s="5"/>
      <c r="B12" s="44">
        <v>1</v>
      </c>
      <c r="C12" s="45" t="s">
        <v>20</v>
      </c>
      <c r="D12" s="46"/>
      <c r="E12" s="47"/>
      <c r="F12" s="48"/>
      <c r="G12" s="49"/>
      <c r="H12" s="49"/>
      <c r="I12" s="7"/>
      <c r="J12" s="2"/>
    </row>
    <row r="13" spans="1:10" ht="17.25" customHeight="1">
      <c r="A13" s="5"/>
      <c r="B13" s="52" t="s">
        <v>21</v>
      </c>
      <c r="C13" s="53" t="s">
        <v>22</v>
      </c>
      <c r="D13" s="53" t="s">
        <v>23</v>
      </c>
      <c r="E13" s="52" t="s">
        <v>24</v>
      </c>
      <c r="F13" s="54">
        <v>1</v>
      </c>
      <c r="G13" s="55">
        <v>1</v>
      </c>
      <c r="H13" s="56">
        <v>1</v>
      </c>
      <c r="I13" s="7"/>
      <c r="J13" s="2"/>
    </row>
    <row r="14" spans="1:10" ht="18.75" customHeight="1">
      <c r="A14" s="5"/>
      <c r="B14" s="52" t="s">
        <v>25</v>
      </c>
      <c r="C14" s="53" t="s">
        <v>26</v>
      </c>
      <c r="D14" s="53" t="s">
        <v>27</v>
      </c>
      <c r="E14" s="52" t="s">
        <v>28</v>
      </c>
      <c r="F14" s="54">
        <v>1</v>
      </c>
      <c r="G14" s="55">
        <v>1</v>
      </c>
      <c r="H14" s="56">
        <v>1</v>
      </c>
      <c r="I14" s="7"/>
      <c r="J14" s="2"/>
    </row>
    <row r="15" spans="1:10" ht="17.25" customHeight="1">
      <c r="A15" s="5"/>
      <c r="B15" s="52" t="s">
        <v>29</v>
      </c>
      <c r="C15" s="53" t="s">
        <v>30</v>
      </c>
      <c r="D15" s="53" t="s">
        <v>31</v>
      </c>
      <c r="E15" s="52" t="s">
        <v>28</v>
      </c>
      <c r="F15" s="54">
        <v>1</v>
      </c>
      <c r="G15" s="55">
        <v>1</v>
      </c>
      <c r="H15" s="56">
        <v>1</v>
      </c>
      <c r="I15" s="7"/>
      <c r="J15" s="2"/>
    </row>
    <row r="16" spans="1:10" ht="18" customHeight="1">
      <c r="A16" s="5"/>
      <c r="B16" s="44">
        <v>2</v>
      </c>
      <c r="C16" s="45" t="s">
        <v>33</v>
      </c>
      <c r="D16" s="46"/>
      <c r="E16" s="47"/>
      <c r="F16" s="48"/>
      <c r="G16" s="49"/>
      <c r="H16" s="49"/>
      <c r="I16" s="7"/>
      <c r="J16" s="2"/>
    </row>
    <row r="17" spans="1:10" ht="63.95" customHeight="1">
      <c r="A17" s="5"/>
      <c r="B17" s="52" t="s">
        <v>34</v>
      </c>
      <c r="C17" s="53" t="s">
        <v>35</v>
      </c>
      <c r="D17" s="53" t="s">
        <v>36</v>
      </c>
      <c r="E17" s="52" t="s">
        <v>37</v>
      </c>
      <c r="F17" s="54">
        <v>1</v>
      </c>
      <c r="G17" s="55">
        <v>30</v>
      </c>
      <c r="H17" s="56">
        <v>1</v>
      </c>
      <c r="I17" s="7"/>
      <c r="J17" s="2"/>
    </row>
    <row r="18" spans="1:10" ht="17.25" customHeight="1">
      <c r="A18" s="5"/>
      <c r="B18" s="136" t="s">
        <v>38</v>
      </c>
      <c r="C18" s="133" t="s">
        <v>39</v>
      </c>
      <c r="D18" s="53" t="s">
        <v>40</v>
      </c>
      <c r="E18" s="52" t="s">
        <v>41</v>
      </c>
      <c r="F18" s="54">
        <v>1</v>
      </c>
      <c r="G18" s="55">
        <v>9</v>
      </c>
      <c r="H18" s="56">
        <v>1</v>
      </c>
      <c r="I18" s="7"/>
      <c r="J18" s="2"/>
    </row>
    <row r="19" spans="1:10" ht="17.25" customHeight="1">
      <c r="A19" s="5"/>
      <c r="B19" s="137"/>
      <c r="C19" s="134"/>
      <c r="D19" s="53" t="s">
        <v>42</v>
      </c>
      <c r="E19" s="52" t="s">
        <v>41</v>
      </c>
      <c r="F19" s="54">
        <v>1</v>
      </c>
      <c r="G19" s="55">
        <v>12</v>
      </c>
      <c r="H19" s="56">
        <v>1</v>
      </c>
      <c r="I19" s="7"/>
      <c r="J19" s="2"/>
    </row>
    <row r="20" spans="1:10" ht="17.25" customHeight="1">
      <c r="A20" s="5"/>
      <c r="B20" s="138"/>
      <c r="C20" s="135"/>
      <c r="D20" s="53" t="s">
        <v>43</v>
      </c>
      <c r="E20" s="52" t="s">
        <v>28</v>
      </c>
      <c r="F20" s="54">
        <v>1</v>
      </c>
      <c r="G20" s="55">
        <v>9</v>
      </c>
      <c r="H20" s="56">
        <v>1</v>
      </c>
      <c r="I20" s="7"/>
      <c r="J20" s="2"/>
    </row>
    <row r="21" spans="1:10" ht="18" customHeight="1">
      <c r="A21" s="5"/>
      <c r="B21" s="44">
        <v>3</v>
      </c>
      <c r="C21" s="45" t="s">
        <v>44</v>
      </c>
      <c r="D21" s="46"/>
      <c r="E21" s="47"/>
      <c r="F21" s="48"/>
      <c r="G21" s="49"/>
      <c r="H21" s="49"/>
      <c r="I21" s="7"/>
      <c r="J21" s="2"/>
    </row>
    <row r="22" spans="1:10" ht="18" customHeight="1">
      <c r="A22" s="5"/>
      <c r="B22" s="136" t="s">
        <v>45</v>
      </c>
      <c r="C22" s="133" t="s">
        <v>46</v>
      </c>
      <c r="D22" s="53" t="s">
        <v>47</v>
      </c>
      <c r="E22" s="52" t="s">
        <v>48</v>
      </c>
      <c r="F22" s="54">
        <v>1</v>
      </c>
      <c r="G22" s="55">
        <v>9</v>
      </c>
      <c r="H22" s="56">
        <v>1</v>
      </c>
      <c r="I22" s="7"/>
      <c r="J22" s="2"/>
    </row>
    <row r="23" spans="1:10" ht="18" customHeight="1">
      <c r="A23" s="5"/>
      <c r="B23" s="137"/>
      <c r="C23" s="134"/>
      <c r="D23" s="53" t="s">
        <v>49</v>
      </c>
      <c r="E23" s="52" t="s">
        <v>48</v>
      </c>
      <c r="F23" s="54">
        <v>1</v>
      </c>
      <c r="G23" s="55">
        <v>9</v>
      </c>
      <c r="H23" s="56">
        <v>1</v>
      </c>
      <c r="I23" s="7"/>
      <c r="J23" s="2"/>
    </row>
    <row r="24" spans="1:10" ht="18" customHeight="1">
      <c r="A24" s="5"/>
      <c r="B24" s="138"/>
      <c r="C24" s="135"/>
      <c r="D24" s="53" t="s">
        <v>50</v>
      </c>
      <c r="E24" s="52" t="s">
        <v>51</v>
      </c>
      <c r="F24" s="54">
        <v>1</v>
      </c>
      <c r="G24" s="55">
        <v>9</v>
      </c>
      <c r="H24" s="56">
        <v>1</v>
      </c>
      <c r="I24" s="7"/>
      <c r="J24" s="2"/>
    </row>
    <row r="25" spans="1:10" ht="18" customHeight="1">
      <c r="A25" s="5"/>
      <c r="B25" s="52" t="s">
        <v>52</v>
      </c>
      <c r="C25" s="53" t="s">
        <v>53</v>
      </c>
      <c r="D25" s="53" t="s">
        <v>54</v>
      </c>
      <c r="E25" s="52" t="s">
        <v>55</v>
      </c>
      <c r="F25" s="54">
        <v>1</v>
      </c>
      <c r="G25" s="55">
        <v>1</v>
      </c>
      <c r="H25" s="56">
        <v>1</v>
      </c>
      <c r="I25" s="7"/>
      <c r="J25" s="2"/>
    </row>
    <row r="26" spans="1:10" s="67" customFormat="1" ht="18" customHeight="1">
      <c r="A26" s="5"/>
      <c r="B26" s="125" t="s">
        <v>83</v>
      </c>
      <c r="C26" s="126"/>
      <c r="D26" s="126"/>
      <c r="E26" s="126"/>
      <c r="F26" s="126"/>
      <c r="G26" s="126"/>
      <c r="H26" s="126"/>
      <c r="I26" s="7"/>
      <c r="J26" s="2"/>
    </row>
    <row r="27" spans="1:10" ht="18" customHeight="1">
      <c r="A27" s="5"/>
      <c r="B27" s="60" t="s">
        <v>72</v>
      </c>
      <c r="C27" s="61" t="s">
        <v>59</v>
      </c>
      <c r="D27" s="62">
        <v>6.7686999999999997E-2</v>
      </c>
      <c r="E27" s="129">
        <f>71580*D27</f>
        <v>4845.0354600000001</v>
      </c>
      <c r="F27" s="130"/>
      <c r="G27" s="130"/>
      <c r="H27" s="130"/>
      <c r="I27" s="63"/>
      <c r="J27" s="2"/>
    </row>
    <row r="28" spans="1:10" ht="18" customHeight="1">
      <c r="A28" s="5"/>
      <c r="B28" s="131"/>
      <c r="C28" s="132"/>
      <c r="D28" s="132"/>
      <c r="E28" s="132"/>
      <c r="F28" s="132"/>
      <c r="G28" s="132"/>
      <c r="H28" s="132"/>
      <c r="I28" s="63"/>
      <c r="J28" s="2"/>
    </row>
    <row r="29" spans="1:10" ht="18" customHeight="1">
      <c r="A29" s="5"/>
      <c r="B29" s="125" t="s">
        <v>10</v>
      </c>
      <c r="C29" s="126"/>
      <c r="D29" s="126"/>
      <c r="E29" s="127">
        <f>71580+E27</f>
        <v>76425.035459999999</v>
      </c>
      <c r="F29" s="127"/>
      <c r="G29" s="127"/>
      <c r="H29" s="128"/>
      <c r="I29" s="7"/>
      <c r="J29" s="2"/>
    </row>
    <row r="30" spans="1:10" ht="18" customHeight="1">
      <c r="A30" s="2"/>
      <c r="B30" s="10"/>
      <c r="C30" s="10"/>
      <c r="D30" s="10"/>
      <c r="E30" s="10"/>
      <c r="F30" s="65"/>
      <c r="G30" s="65"/>
      <c r="H30" s="65"/>
      <c r="I30" s="2"/>
      <c r="J30" s="2"/>
    </row>
    <row r="31" spans="1:10" ht="18" customHeight="1">
      <c r="A31" s="2"/>
      <c r="B31" s="2"/>
      <c r="C31" s="2"/>
      <c r="D31" s="2"/>
      <c r="E31" s="2"/>
      <c r="F31" s="12"/>
      <c r="G31" s="12"/>
      <c r="H31" s="12"/>
      <c r="I31" s="2"/>
      <c r="J31" s="2"/>
    </row>
    <row r="32" spans="1:10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8" customHeight="1">
      <c r="A33" s="2"/>
      <c r="B33" s="2"/>
      <c r="C33" s="2"/>
      <c r="D33" s="2"/>
      <c r="E33" s="2"/>
      <c r="F33" s="2"/>
      <c r="G33" s="2"/>
      <c r="H33" s="2"/>
      <c r="I33" s="2"/>
      <c r="J33" s="66"/>
    </row>
    <row r="34" spans="1:10" ht="18" customHeight="1">
      <c r="A34" s="2"/>
      <c r="B34" s="2"/>
      <c r="C34" s="2"/>
      <c r="D34" s="2"/>
      <c r="E34" s="2"/>
      <c r="F34" s="2"/>
      <c r="G34" s="2"/>
      <c r="H34" s="2"/>
      <c r="I34" s="2"/>
      <c r="J34" s="66"/>
    </row>
    <row r="35" spans="1:10" ht="18" customHeight="1">
      <c r="A35" s="2"/>
      <c r="B35" s="2"/>
      <c r="C35" s="2"/>
      <c r="D35" s="2"/>
      <c r="E35" s="2"/>
      <c r="F35" s="2"/>
      <c r="G35" s="2"/>
      <c r="H35" s="2"/>
      <c r="I35" s="2"/>
      <c r="J35" s="66"/>
    </row>
  </sheetData>
  <mergeCells count="17">
    <mergeCell ref="B2:F2"/>
    <mergeCell ref="E4:F4"/>
    <mergeCell ref="E5:F5"/>
    <mergeCell ref="E6:F6"/>
    <mergeCell ref="B3:F3"/>
    <mergeCell ref="E7:F7"/>
    <mergeCell ref="E8:F8"/>
    <mergeCell ref="C11:D11"/>
    <mergeCell ref="B26:H26"/>
    <mergeCell ref="B29:D29"/>
    <mergeCell ref="E29:H29"/>
    <mergeCell ref="E27:H27"/>
    <mergeCell ref="B28:H28"/>
    <mergeCell ref="C22:C24"/>
    <mergeCell ref="B22:B24"/>
    <mergeCell ref="B18:B20"/>
    <mergeCell ref="C18:C20"/>
  </mergeCells>
  <phoneticPr fontId="13" type="noConversion"/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showGridLines="0" topLeftCell="B19" zoomScale="85" zoomScaleNormal="85" workbookViewId="0">
      <selection activeCell="K40" sqref="K40"/>
    </sheetView>
  </sheetViews>
  <sheetFormatPr defaultColWidth="9" defaultRowHeight="15.95" customHeight="1"/>
  <cols>
    <col min="1" max="1" width="9" style="67" customWidth="1"/>
    <col min="2" max="2" width="8.44140625" style="67" customWidth="1"/>
    <col min="3" max="3" width="31" style="67" customWidth="1"/>
    <col min="4" max="4" width="49.44140625" style="67" customWidth="1"/>
    <col min="5" max="5" width="16.33203125" style="67" customWidth="1"/>
    <col min="6" max="6" width="9.44140625" style="67" customWidth="1"/>
    <col min="7" max="7" width="5" style="67" customWidth="1"/>
    <col min="8" max="8" width="15.6640625" style="67" customWidth="1"/>
    <col min="9" max="9" width="11" style="67" customWidth="1"/>
    <col min="10" max="10" width="17.6640625" style="67" customWidth="1"/>
    <col min="11" max="11" width="16.33203125" style="67" customWidth="1"/>
    <col min="12" max="12" width="10" style="67" bestFit="1" customWidth="1"/>
    <col min="13" max="13" width="9" style="67" customWidth="1"/>
    <col min="14" max="16384" width="9" style="67"/>
  </cols>
  <sheetData>
    <row r="1" spans="1:12" ht="17.25" customHeight="1">
      <c r="A1" s="2"/>
      <c r="B1" s="2"/>
      <c r="C1" s="2"/>
      <c r="D1" s="2"/>
      <c r="E1" s="2"/>
      <c r="F1" s="12"/>
      <c r="G1" s="12"/>
      <c r="H1" s="12"/>
      <c r="I1" s="12"/>
      <c r="J1" s="2"/>
      <c r="K1" s="2"/>
      <c r="L1" s="2"/>
    </row>
    <row r="2" spans="1:12" ht="23.25" customHeight="1">
      <c r="A2" s="2"/>
      <c r="B2" s="104" t="s">
        <v>0</v>
      </c>
      <c r="C2" s="105"/>
      <c r="D2" s="105"/>
      <c r="E2" s="105"/>
      <c r="F2" s="105"/>
      <c r="G2" s="13"/>
      <c r="H2" s="13"/>
      <c r="I2" s="14"/>
      <c r="J2" s="15"/>
      <c r="K2" s="2"/>
      <c r="L2" s="2"/>
    </row>
    <row r="3" spans="1:12" ht="18" customHeight="1">
      <c r="A3" s="2"/>
      <c r="B3" s="141" t="s">
        <v>60</v>
      </c>
      <c r="C3" s="142"/>
      <c r="D3" s="142"/>
      <c r="E3" s="143"/>
      <c r="F3" s="143"/>
      <c r="G3" s="13"/>
      <c r="H3" s="13"/>
      <c r="I3" s="14"/>
      <c r="J3" s="15"/>
      <c r="K3" s="2"/>
      <c r="L3" s="2"/>
    </row>
    <row r="4" spans="1:12" ht="26.25" customHeight="1">
      <c r="A4" s="2"/>
      <c r="B4" s="3"/>
      <c r="C4" s="16" t="s">
        <v>8</v>
      </c>
      <c r="D4" s="17"/>
      <c r="E4" s="139" t="s">
        <v>1</v>
      </c>
      <c r="F4" s="140"/>
      <c r="G4" s="18"/>
      <c r="H4" s="13"/>
      <c r="I4" s="14"/>
      <c r="J4" s="15"/>
      <c r="K4" s="2"/>
      <c r="L4" s="2"/>
    </row>
    <row r="5" spans="1:12" ht="18" customHeight="1">
      <c r="A5" s="5"/>
      <c r="B5" s="6" t="s">
        <v>2</v>
      </c>
      <c r="C5" s="6" t="s">
        <v>3</v>
      </c>
      <c r="D5" s="6" t="s">
        <v>9</v>
      </c>
      <c r="E5" s="109" t="s">
        <v>4</v>
      </c>
      <c r="F5" s="110"/>
      <c r="G5" s="19"/>
      <c r="H5" s="13"/>
      <c r="I5" s="14"/>
      <c r="J5" s="15"/>
      <c r="K5" s="2"/>
      <c r="L5" s="2"/>
    </row>
    <row r="6" spans="1:12" ht="18" customHeight="1">
      <c r="A6" s="5"/>
      <c r="B6" s="8">
        <v>1</v>
      </c>
      <c r="C6" s="9" t="str">
        <f>C14</f>
        <v>运维筹备</v>
      </c>
      <c r="D6" s="20"/>
      <c r="E6" s="111">
        <f>J16</f>
        <v>2000</v>
      </c>
      <c r="F6" s="112"/>
      <c r="G6" s="21"/>
      <c r="H6" s="13"/>
      <c r="I6" s="14"/>
      <c r="J6" s="15"/>
      <c r="K6" s="2"/>
      <c r="L6" s="2"/>
    </row>
    <row r="7" spans="1:12" ht="18" customHeight="1">
      <c r="A7" s="5"/>
      <c r="B7" s="8">
        <v>2</v>
      </c>
      <c r="C7" s="9" t="str">
        <f>C17</f>
        <v>智能工具—微信小程序</v>
      </c>
      <c r="D7" s="20"/>
      <c r="E7" s="161">
        <f>J30</f>
        <v>82900</v>
      </c>
      <c r="F7" s="162"/>
      <c r="G7" s="21"/>
      <c r="H7" s="13"/>
      <c r="I7" s="14"/>
      <c r="J7" s="15"/>
      <c r="K7" s="2"/>
      <c r="L7" s="2"/>
    </row>
    <row r="8" spans="1:12" ht="18" customHeight="1">
      <c r="A8" s="5"/>
      <c r="B8" s="8">
        <v>3</v>
      </c>
      <c r="C8" s="9" t="str">
        <f>C31</f>
        <v>项目物料</v>
      </c>
      <c r="D8" s="20"/>
      <c r="E8" s="161">
        <f>J35</f>
        <v>39750</v>
      </c>
      <c r="F8" s="162"/>
      <c r="G8" s="21"/>
      <c r="H8" s="13"/>
      <c r="I8" s="14"/>
      <c r="J8" s="15"/>
      <c r="K8" s="2"/>
      <c r="L8" s="2"/>
    </row>
    <row r="9" spans="1:12" ht="18" customHeight="1">
      <c r="A9" s="5"/>
      <c r="B9" s="8">
        <v>4</v>
      </c>
      <c r="C9" s="22" t="str">
        <f>C36</f>
        <v>税 Tax</v>
      </c>
      <c r="D9" s="23"/>
      <c r="E9" s="111">
        <f>J37</f>
        <v>8437.1845499999999</v>
      </c>
      <c r="F9" s="112"/>
      <c r="G9" s="24"/>
      <c r="H9" s="13"/>
      <c r="I9" s="14"/>
      <c r="J9" s="15"/>
      <c r="K9" s="2"/>
      <c r="L9" s="2"/>
    </row>
    <row r="10" spans="1:12" ht="18" customHeight="1">
      <c r="A10" s="5"/>
      <c r="B10" s="25"/>
      <c r="C10" s="26" t="s">
        <v>10</v>
      </c>
      <c r="D10" s="27"/>
      <c r="E10" s="121">
        <f>J39</f>
        <v>133087.18455000001</v>
      </c>
      <c r="F10" s="122"/>
      <c r="G10" s="28"/>
      <c r="H10" s="29"/>
      <c r="I10" s="30"/>
      <c r="J10" s="31"/>
      <c r="K10" s="2"/>
      <c r="L10" s="2"/>
    </row>
    <row r="11" spans="1:12" ht="39.950000000000003" customHeight="1">
      <c r="A11" s="2"/>
      <c r="B11" s="32"/>
      <c r="C11" s="33"/>
      <c r="D11" s="33"/>
      <c r="E11" s="34"/>
      <c r="F11" s="34"/>
      <c r="G11" s="13"/>
      <c r="H11" s="13"/>
      <c r="I11" s="14"/>
      <c r="J11" s="15"/>
      <c r="K11" s="2"/>
      <c r="L11" s="2"/>
    </row>
    <row r="12" spans="1:12" ht="45.95" customHeight="1">
      <c r="A12" s="2"/>
      <c r="B12" s="3"/>
      <c r="C12" s="35" t="s">
        <v>11</v>
      </c>
      <c r="D12" s="36"/>
      <c r="E12" s="37"/>
      <c r="F12" s="38"/>
      <c r="G12" s="38"/>
      <c r="H12" s="38"/>
      <c r="I12" s="39"/>
      <c r="J12" s="40"/>
      <c r="K12" s="2"/>
      <c r="L12" s="2"/>
    </row>
    <row r="13" spans="1:12" ht="18" customHeight="1">
      <c r="A13" s="5"/>
      <c r="B13" s="41" t="s">
        <v>12</v>
      </c>
      <c r="C13" s="123" t="s">
        <v>13</v>
      </c>
      <c r="D13" s="124"/>
      <c r="E13" s="41" t="s">
        <v>14</v>
      </c>
      <c r="F13" s="41" t="s">
        <v>15</v>
      </c>
      <c r="G13" s="42" t="s">
        <v>16</v>
      </c>
      <c r="H13" s="41" t="s">
        <v>17</v>
      </c>
      <c r="I13" s="43" t="s">
        <v>18</v>
      </c>
      <c r="J13" s="43" t="s">
        <v>19</v>
      </c>
      <c r="K13" s="87" t="s">
        <v>93</v>
      </c>
      <c r="L13" s="2"/>
    </row>
    <row r="14" spans="1:12" ht="18" customHeight="1">
      <c r="A14" s="5"/>
      <c r="B14" s="44">
        <v>1</v>
      </c>
      <c r="C14" s="45" t="s">
        <v>20</v>
      </c>
      <c r="D14" s="46"/>
      <c r="E14" s="47"/>
      <c r="F14" s="48"/>
      <c r="G14" s="49"/>
      <c r="H14" s="49"/>
      <c r="I14" s="50"/>
      <c r="J14" s="51"/>
      <c r="K14" s="51"/>
      <c r="L14" s="2"/>
    </row>
    <row r="15" spans="1:12" ht="17.25" customHeight="1">
      <c r="A15" s="5"/>
      <c r="B15" s="52" t="s">
        <v>21</v>
      </c>
      <c r="C15" s="53" t="s">
        <v>88</v>
      </c>
      <c r="D15" s="53" t="s">
        <v>61</v>
      </c>
      <c r="E15" s="52" t="s">
        <v>28</v>
      </c>
      <c r="F15" s="54">
        <v>1</v>
      </c>
      <c r="G15" s="55">
        <v>10</v>
      </c>
      <c r="H15" s="56">
        <v>1</v>
      </c>
      <c r="I15" s="57">
        <v>200</v>
      </c>
      <c r="J15" s="58">
        <v>2000</v>
      </c>
      <c r="K15" s="58">
        <v>2000</v>
      </c>
      <c r="L15" s="2"/>
    </row>
    <row r="16" spans="1:12" ht="18" customHeight="1">
      <c r="A16" s="5"/>
      <c r="B16" s="149" t="s">
        <v>32</v>
      </c>
      <c r="C16" s="150"/>
      <c r="D16" s="150"/>
      <c r="E16" s="150"/>
      <c r="F16" s="150"/>
      <c r="G16" s="150"/>
      <c r="H16" s="150"/>
      <c r="I16" s="151"/>
      <c r="J16" s="59">
        <f>SUM(J15:J15)</f>
        <v>2000</v>
      </c>
      <c r="K16" s="59">
        <f>SUM(K15:K15)</f>
        <v>2000</v>
      </c>
      <c r="L16" s="2"/>
    </row>
    <row r="17" spans="1:13" ht="18" customHeight="1">
      <c r="A17" s="5"/>
      <c r="B17" s="44">
        <v>2</v>
      </c>
      <c r="C17" s="45" t="s">
        <v>33</v>
      </c>
      <c r="D17" s="46"/>
      <c r="E17" s="47"/>
      <c r="F17" s="48"/>
      <c r="G17" s="49"/>
      <c r="H17" s="49"/>
      <c r="I17" s="50"/>
      <c r="J17" s="51"/>
      <c r="K17" s="51"/>
      <c r="L17" s="2"/>
    </row>
    <row r="18" spans="1:13" ht="63.95" customHeight="1">
      <c r="A18" s="5"/>
      <c r="B18" s="52" t="s">
        <v>34</v>
      </c>
      <c r="C18" s="53" t="s">
        <v>62</v>
      </c>
      <c r="D18" s="79" t="s">
        <v>36</v>
      </c>
      <c r="E18" s="52" t="s">
        <v>37</v>
      </c>
      <c r="F18" s="54">
        <v>1</v>
      </c>
      <c r="G18" s="55">
        <v>400</v>
      </c>
      <c r="H18" s="56">
        <v>1</v>
      </c>
      <c r="I18" s="57">
        <v>60</v>
      </c>
      <c r="J18" s="58">
        <f t="shared" ref="J18:J29" si="0">F18*G18*H18*I18</f>
        <v>24000</v>
      </c>
      <c r="K18" s="58">
        <v>24000</v>
      </c>
      <c r="L18" s="2"/>
    </row>
    <row r="19" spans="1:13" ht="17.25" customHeight="1">
      <c r="A19" s="5"/>
      <c r="B19" s="155" t="s">
        <v>38</v>
      </c>
      <c r="C19" s="158" t="s">
        <v>39</v>
      </c>
      <c r="D19" s="79" t="s">
        <v>63</v>
      </c>
      <c r="E19" s="52" t="s">
        <v>51</v>
      </c>
      <c r="F19" s="54">
        <v>1</v>
      </c>
      <c r="G19" s="55">
        <v>9</v>
      </c>
      <c r="H19" s="56">
        <v>1</v>
      </c>
      <c r="I19" s="57">
        <v>1500</v>
      </c>
      <c r="J19" s="58">
        <f t="shared" si="0"/>
        <v>13500</v>
      </c>
      <c r="K19" s="58">
        <v>13500</v>
      </c>
      <c r="L19" s="2"/>
    </row>
    <row r="20" spans="1:13" ht="17.25" customHeight="1">
      <c r="A20" s="5"/>
      <c r="B20" s="156"/>
      <c r="C20" s="159"/>
      <c r="D20" s="80" t="s">
        <v>89</v>
      </c>
      <c r="E20" s="73" t="s">
        <v>64</v>
      </c>
      <c r="F20" s="74">
        <v>1</v>
      </c>
      <c r="G20" s="75">
        <v>1</v>
      </c>
      <c r="H20" s="76">
        <v>1</v>
      </c>
      <c r="I20" s="77">
        <v>5000</v>
      </c>
      <c r="J20" s="58">
        <v>5000</v>
      </c>
      <c r="K20" s="58">
        <v>5000</v>
      </c>
      <c r="L20" s="2"/>
    </row>
    <row r="21" spans="1:13" ht="17.25" customHeight="1">
      <c r="A21" s="5"/>
      <c r="B21" s="156"/>
      <c r="C21" s="159"/>
      <c r="D21" s="72" t="s">
        <v>85</v>
      </c>
      <c r="E21" s="73" t="s">
        <v>64</v>
      </c>
      <c r="F21" s="74">
        <v>1</v>
      </c>
      <c r="G21" s="75">
        <v>1</v>
      </c>
      <c r="H21" s="76">
        <v>1</v>
      </c>
      <c r="I21" s="77">
        <v>8000</v>
      </c>
      <c r="J21" s="58">
        <f t="shared" si="0"/>
        <v>8000</v>
      </c>
      <c r="K21" s="58">
        <v>8000</v>
      </c>
      <c r="L21" s="2"/>
    </row>
    <row r="22" spans="1:13" ht="17.25" customHeight="1">
      <c r="A22" s="5"/>
      <c r="B22" s="156"/>
      <c r="C22" s="159"/>
      <c r="D22" s="80" t="s">
        <v>65</v>
      </c>
      <c r="E22" s="73" t="s">
        <v>66</v>
      </c>
      <c r="F22" s="74">
        <v>1</v>
      </c>
      <c r="G22" s="75">
        <v>135</v>
      </c>
      <c r="H22" s="76">
        <v>1</v>
      </c>
      <c r="I22" s="77">
        <v>30</v>
      </c>
      <c r="J22" s="58">
        <f t="shared" si="0"/>
        <v>4050</v>
      </c>
      <c r="K22" s="58">
        <v>4050</v>
      </c>
      <c r="L22" s="2"/>
    </row>
    <row r="23" spans="1:13" ht="17.25" customHeight="1">
      <c r="A23" s="5" t="s">
        <v>75</v>
      </c>
      <c r="B23" s="156"/>
      <c r="C23" s="159"/>
      <c r="D23" s="80" t="s">
        <v>79</v>
      </c>
      <c r="E23" s="73" t="s">
        <v>41</v>
      </c>
      <c r="F23" s="74">
        <v>1</v>
      </c>
      <c r="G23" s="75">
        <v>9</v>
      </c>
      <c r="H23" s="76">
        <v>1</v>
      </c>
      <c r="I23" s="77">
        <v>300</v>
      </c>
      <c r="J23" s="58">
        <f t="shared" si="0"/>
        <v>2700</v>
      </c>
      <c r="K23" s="58">
        <v>2700</v>
      </c>
      <c r="L23" s="2"/>
    </row>
    <row r="24" spans="1:13" ht="17.25" customHeight="1">
      <c r="A24" s="5"/>
      <c r="B24" s="156"/>
      <c r="C24" s="159"/>
      <c r="D24" s="80" t="s">
        <v>80</v>
      </c>
      <c r="E24" s="73" t="s">
        <v>41</v>
      </c>
      <c r="F24" s="74">
        <v>1</v>
      </c>
      <c r="G24" s="75">
        <v>63</v>
      </c>
      <c r="H24" s="76">
        <v>1</v>
      </c>
      <c r="I24" s="77">
        <v>50</v>
      </c>
      <c r="J24" s="58">
        <f t="shared" si="0"/>
        <v>3150</v>
      </c>
      <c r="K24" s="58">
        <v>3150</v>
      </c>
      <c r="L24" s="2"/>
    </row>
    <row r="25" spans="1:13" ht="17.25" customHeight="1">
      <c r="A25" s="5"/>
      <c r="B25" s="156"/>
      <c r="C25" s="159"/>
      <c r="D25" s="80" t="s">
        <v>71</v>
      </c>
      <c r="E25" s="73" t="s">
        <v>55</v>
      </c>
      <c r="F25" s="74">
        <v>1</v>
      </c>
      <c r="G25" s="75">
        <v>9</v>
      </c>
      <c r="H25" s="76">
        <v>1</v>
      </c>
      <c r="I25" s="77">
        <v>400</v>
      </c>
      <c r="J25" s="58">
        <f t="shared" si="0"/>
        <v>3600</v>
      </c>
      <c r="K25" s="58">
        <v>3600</v>
      </c>
      <c r="L25" s="2"/>
    </row>
    <row r="26" spans="1:13" ht="17.25" customHeight="1">
      <c r="A26" s="5"/>
      <c r="B26" s="156"/>
      <c r="C26" s="159"/>
      <c r="D26" s="80" t="s">
        <v>81</v>
      </c>
      <c r="E26" s="73" t="s">
        <v>82</v>
      </c>
      <c r="F26" s="74">
        <v>1</v>
      </c>
      <c r="G26" s="75">
        <v>36</v>
      </c>
      <c r="H26" s="76">
        <v>1</v>
      </c>
      <c r="I26" s="77">
        <v>200</v>
      </c>
      <c r="J26" s="58">
        <f t="shared" si="0"/>
        <v>7200</v>
      </c>
      <c r="K26" s="58">
        <v>7200</v>
      </c>
      <c r="L26" s="2"/>
    </row>
    <row r="27" spans="1:13" ht="17.25" customHeight="1">
      <c r="A27" s="5"/>
      <c r="B27" s="157"/>
      <c r="C27" s="160"/>
      <c r="D27" s="80" t="s">
        <v>87</v>
      </c>
      <c r="E27" s="73" t="s">
        <v>82</v>
      </c>
      <c r="F27" s="74">
        <v>1</v>
      </c>
      <c r="G27" s="75">
        <v>9</v>
      </c>
      <c r="H27" s="76">
        <v>1</v>
      </c>
      <c r="I27" s="77">
        <v>300</v>
      </c>
      <c r="J27" s="58">
        <f t="shared" si="0"/>
        <v>2700</v>
      </c>
      <c r="K27" s="58">
        <v>2700</v>
      </c>
      <c r="L27" s="2"/>
    </row>
    <row r="28" spans="1:13" ht="17.25" customHeight="1">
      <c r="A28" s="5"/>
      <c r="B28" s="154" t="s">
        <v>67</v>
      </c>
      <c r="C28" s="152" t="s">
        <v>68</v>
      </c>
      <c r="D28" s="80" t="s">
        <v>84</v>
      </c>
      <c r="E28" s="73" t="s">
        <v>64</v>
      </c>
      <c r="F28" s="74">
        <v>1</v>
      </c>
      <c r="G28" s="75">
        <v>1</v>
      </c>
      <c r="H28" s="76">
        <v>1</v>
      </c>
      <c r="I28" s="77">
        <v>8000</v>
      </c>
      <c r="J28" s="58">
        <f t="shared" si="0"/>
        <v>8000</v>
      </c>
      <c r="K28" s="58">
        <v>8000</v>
      </c>
      <c r="L28" s="2"/>
    </row>
    <row r="29" spans="1:13" ht="17.25" customHeight="1">
      <c r="A29" s="5"/>
      <c r="B29" s="153"/>
      <c r="C29" s="153"/>
      <c r="D29" s="72" t="s">
        <v>86</v>
      </c>
      <c r="E29" s="73" t="s">
        <v>64</v>
      </c>
      <c r="F29" s="74">
        <v>1</v>
      </c>
      <c r="G29" s="75">
        <v>1</v>
      </c>
      <c r="H29" s="76">
        <v>1</v>
      </c>
      <c r="I29" s="77">
        <v>1000</v>
      </c>
      <c r="J29" s="58">
        <f t="shared" si="0"/>
        <v>1000</v>
      </c>
      <c r="K29" s="58">
        <v>1000</v>
      </c>
      <c r="L29" s="2"/>
    </row>
    <row r="30" spans="1:13" ht="18" customHeight="1">
      <c r="A30" s="5"/>
      <c r="B30" s="149" t="s">
        <v>32</v>
      </c>
      <c r="C30" s="150"/>
      <c r="D30" s="150"/>
      <c r="E30" s="150"/>
      <c r="F30" s="150"/>
      <c r="G30" s="150"/>
      <c r="H30" s="150"/>
      <c r="I30" s="151"/>
      <c r="J30" s="59">
        <f>SUM(J18:J29)</f>
        <v>82900</v>
      </c>
      <c r="K30" s="59">
        <f>SUM(K18:K29)</f>
        <v>82900</v>
      </c>
      <c r="L30" s="2"/>
    </row>
    <row r="31" spans="1:13" ht="18" customHeight="1">
      <c r="A31" s="5"/>
      <c r="B31" s="44">
        <v>3</v>
      </c>
      <c r="C31" s="45" t="s">
        <v>56</v>
      </c>
      <c r="D31" s="46"/>
      <c r="E31" s="47"/>
      <c r="F31" s="48"/>
      <c r="G31" s="49"/>
      <c r="H31" s="49"/>
      <c r="I31" s="50"/>
      <c r="J31" s="51"/>
      <c r="K31" s="51"/>
      <c r="L31" s="2"/>
    </row>
    <row r="32" spans="1:13" ht="18" customHeight="1">
      <c r="A32" s="5"/>
      <c r="B32" s="52" t="s">
        <v>45</v>
      </c>
      <c r="C32" s="53" t="s">
        <v>69</v>
      </c>
      <c r="D32" s="53" t="s">
        <v>70</v>
      </c>
      <c r="E32" s="52" t="s">
        <v>64</v>
      </c>
      <c r="F32" s="54">
        <v>1</v>
      </c>
      <c r="G32" s="55">
        <v>1</v>
      </c>
      <c r="H32" s="56">
        <v>1</v>
      </c>
      <c r="I32" s="57">
        <v>24900</v>
      </c>
      <c r="J32" s="58">
        <f>I32*H32*G32*F32</f>
        <v>24900</v>
      </c>
      <c r="K32" s="89">
        <f>项目物料采购明细!C20</f>
        <v>23283.48</v>
      </c>
      <c r="L32" s="7"/>
      <c r="M32" s="83"/>
    </row>
    <row r="33" spans="1:13" ht="18" customHeight="1">
      <c r="A33" s="5"/>
      <c r="B33" s="52" t="s">
        <v>52</v>
      </c>
      <c r="C33" s="53" t="s">
        <v>57</v>
      </c>
      <c r="D33" s="53" t="s">
        <v>58</v>
      </c>
      <c r="E33" s="52" t="s">
        <v>55</v>
      </c>
      <c r="F33" s="54">
        <v>1</v>
      </c>
      <c r="G33" s="55">
        <v>45</v>
      </c>
      <c r="H33" s="56">
        <v>1</v>
      </c>
      <c r="I33" s="57">
        <v>250</v>
      </c>
      <c r="J33" s="58">
        <f>I33*H33*G33*F33</f>
        <v>11250</v>
      </c>
      <c r="K33" s="98">
        <v>11250</v>
      </c>
      <c r="L33" s="7"/>
      <c r="M33" s="83"/>
    </row>
    <row r="34" spans="1:13" ht="18" customHeight="1">
      <c r="A34" s="5"/>
      <c r="B34" s="52" t="s">
        <v>76</v>
      </c>
      <c r="C34" s="71" t="s">
        <v>77</v>
      </c>
      <c r="D34" s="72" t="s">
        <v>78</v>
      </c>
      <c r="E34" s="73" t="s">
        <v>55</v>
      </c>
      <c r="F34" s="74">
        <v>1</v>
      </c>
      <c r="G34" s="75">
        <v>72</v>
      </c>
      <c r="H34" s="76">
        <v>1</v>
      </c>
      <c r="I34" s="77">
        <v>50</v>
      </c>
      <c r="J34" s="78">
        <v>3600</v>
      </c>
      <c r="K34" s="90">
        <f>项目物料采购明细!C24</f>
        <v>3850</v>
      </c>
      <c r="L34" s="7"/>
      <c r="M34" s="83"/>
    </row>
    <row r="35" spans="1:13" ht="18" customHeight="1">
      <c r="A35" s="5"/>
      <c r="B35" s="149" t="s">
        <v>32</v>
      </c>
      <c r="C35" s="150"/>
      <c r="D35" s="150"/>
      <c r="E35" s="150"/>
      <c r="F35" s="150"/>
      <c r="G35" s="150"/>
      <c r="H35" s="150"/>
      <c r="I35" s="151"/>
      <c r="J35" s="59">
        <f>SUM(J32:J34)</f>
        <v>39750</v>
      </c>
      <c r="K35" s="91">
        <f>SUM(K32:K34)</f>
        <v>38383.479999999996</v>
      </c>
      <c r="L35" s="81"/>
    </row>
    <row r="36" spans="1:13" ht="18" customHeight="1">
      <c r="A36" s="5"/>
      <c r="B36" s="44">
        <v>4</v>
      </c>
      <c r="C36" s="61" t="s">
        <v>59</v>
      </c>
      <c r="D36" s="62">
        <v>6.7686999999999997E-2</v>
      </c>
      <c r="E36" s="84"/>
      <c r="F36" s="85"/>
      <c r="G36" s="85"/>
      <c r="H36" s="85"/>
      <c r="I36" s="85"/>
      <c r="J36" s="86"/>
      <c r="K36" s="86"/>
      <c r="L36" s="2"/>
    </row>
    <row r="37" spans="1:13" ht="18" customHeight="1">
      <c r="A37" s="5"/>
      <c r="B37" s="144" t="s">
        <v>32</v>
      </c>
      <c r="C37" s="145"/>
      <c r="D37" s="145"/>
      <c r="E37" s="145"/>
      <c r="F37" s="145"/>
      <c r="G37" s="145"/>
      <c r="H37" s="145"/>
      <c r="I37" s="145"/>
      <c r="J37" s="59">
        <f>(J16+J30+J35)*D36</f>
        <v>8437.1845499999999</v>
      </c>
      <c r="K37" s="91">
        <f>(K16+K30+K35)*D36</f>
        <v>8344.68891076</v>
      </c>
      <c r="L37" s="2"/>
    </row>
    <row r="38" spans="1:13" ht="18" customHeight="1">
      <c r="A38" s="5"/>
      <c r="B38" s="131"/>
      <c r="C38" s="132"/>
      <c r="D38" s="132"/>
      <c r="E38" s="132"/>
      <c r="F38" s="132"/>
      <c r="G38" s="132"/>
      <c r="H38" s="132"/>
      <c r="I38" s="132"/>
      <c r="J38" s="146"/>
      <c r="K38" s="63"/>
      <c r="L38" s="2"/>
    </row>
    <row r="39" spans="1:13" ht="18" customHeight="1">
      <c r="A39" s="5"/>
      <c r="B39" s="147" t="s">
        <v>10</v>
      </c>
      <c r="C39" s="148"/>
      <c r="D39" s="148"/>
      <c r="E39" s="148"/>
      <c r="F39" s="148"/>
      <c r="G39" s="148"/>
      <c r="H39" s="148"/>
      <c r="I39" s="148"/>
      <c r="J39" s="64">
        <f>J16+J30+J35+J37</f>
        <v>133087.18455000001</v>
      </c>
      <c r="K39" s="88">
        <f>K16+K30+K35+K37</f>
        <v>131628.16891076</v>
      </c>
      <c r="L39" s="2"/>
    </row>
    <row r="40" spans="1:13" ht="18" customHeight="1">
      <c r="A40" s="2"/>
      <c r="B40" s="68"/>
      <c r="C40" s="68"/>
      <c r="D40" s="68"/>
      <c r="E40" s="68"/>
      <c r="F40" s="69"/>
      <c r="G40" s="69"/>
      <c r="H40" s="69"/>
      <c r="I40" s="69"/>
      <c r="J40" s="68"/>
      <c r="K40" s="70"/>
      <c r="L40" s="2"/>
    </row>
    <row r="41" spans="1:13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66"/>
    </row>
    <row r="42" spans="1:13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66"/>
    </row>
    <row r="43" spans="1:13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mergeCells count="20">
    <mergeCell ref="E8:F8"/>
    <mergeCell ref="B2:F2"/>
    <mergeCell ref="E4:F4"/>
    <mergeCell ref="E5:F5"/>
    <mergeCell ref="E6:F6"/>
    <mergeCell ref="E7:F7"/>
    <mergeCell ref="B3:F3"/>
    <mergeCell ref="B37:I37"/>
    <mergeCell ref="B38:J38"/>
    <mergeCell ref="B39:I39"/>
    <mergeCell ref="B35:I35"/>
    <mergeCell ref="E9:F9"/>
    <mergeCell ref="E10:F10"/>
    <mergeCell ref="C13:D13"/>
    <mergeCell ref="B16:I16"/>
    <mergeCell ref="B30:I30"/>
    <mergeCell ref="C28:C29"/>
    <mergeCell ref="B28:B29"/>
    <mergeCell ref="B19:B27"/>
    <mergeCell ref="C19:C27"/>
  </mergeCells>
  <phoneticPr fontId="13" type="noConversion"/>
  <conditionalFormatting sqref="I15 I18:I22 I32:I33 I28:I29 J39:K39">
    <cfRule type="cellIs" dxfId="3" priority="4" stopIfTrue="1" operator="lessThan">
      <formula>0</formula>
    </cfRule>
  </conditionalFormatting>
  <conditionalFormatting sqref="I23:I24">
    <cfRule type="cellIs" dxfId="2" priority="3" stopIfTrue="1" operator="lessThan">
      <formula>0</formula>
    </cfRule>
  </conditionalFormatting>
  <conditionalFormatting sqref="I25:I27">
    <cfRule type="cellIs" dxfId="1" priority="2" stopIfTrue="1" operator="lessThan">
      <formula>0</formula>
    </cfRule>
  </conditionalFormatting>
  <conditionalFormatting sqref="I3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6" workbookViewId="0">
      <selection activeCell="E8" sqref="E8"/>
    </sheetView>
  </sheetViews>
  <sheetFormatPr defaultRowHeight="20.25"/>
  <cols>
    <col min="1" max="1" width="14.109375" style="92" customWidth="1"/>
    <col min="2" max="2" width="15.109375" style="92" customWidth="1"/>
    <col min="3" max="3" width="17.77734375" style="92" customWidth="1"/>
    <col min="4" max="16384" width="8.88671875" style="92"/>
  </cols>
  <sheetData>
    <row r="1" spans="1:3" ht="25.5" customHeight="1">
      <c r="A1" s="163" t="s">
        <v>108</v>
      </c>
      <c r="B1" s="163"/>
      <c r="C1" s="163"/>
    </row>
    <row r="2" spans="1:3">
      <c r="A2" s="165" t="s">
        <v>94</v>
      </c>
      <c r="B2" s="93" t="s">
        <v>95</v>
      </c>
      <c r="C2" s="93">
        <v>3097.92</v>
      </c>
    </row>
    <row r="3" spans="1:3">
      <c r="A3" s="165"/>
      <c r="B3" s="93" t="s">
        <v>96</v>
      </c>
      <c r="C3" s="94">
        <v>94.8</v>
      </c>
    </row>
    <row r="4" spans="1:3">
      <c r="A4" s="165" t="s">
        <v>97</v>
      </c>
      <c r="B4" s="93" t="s">
        <v>95</v>
      </c>
      <c r="C4" s="93">
        <v>980.4</v>
      </c>
    </row>
    <row r="5" spans="1:3">
      <c r="A5" s="165"/>
      <c r="B5" s="93" t="s">
        <v>96</v>
      </c>
      <c r="C5" s="93">
        <v>94.8</v>
      </c>
    </row>
    <row r="6" spans="1:3">
      <c r="A6" s="165" t="s">
        <v>98</v>
      </c>
      <c r="B6" s="93" t="s">
        <v>96</v>
      </c>
      <c r="C6" s="93">
        <v>95.88</v>
      </c>
    </row>
    <row r="7" spans="1:3">
      <c r="A7" s="165"/>
      <c r="B7" s="93" t="s">
        <v>95</v>
      </c>
      <c r="C7" s="93">
        <v>2300</v>
      </c>
    </row>
    <row r="8" spans="1:3">
      <c r="A8" s="165" t="s">
        <v>99</v>
      </c>
      <c r="B8" s="93" t="s">
        <v>96</v>
      </c>
      <c r="C8" s="93">
        <v>106.8</v>
      </c>
    </row>
    <row r="9" spans="1:3">
      <c r="A9" s="165"/>
      <c r="B9" s="93" t="s">
        <v>95</v>
      </c>
      <c r="C9" s="93">
        <v>1965.6</v>
      </c>
    </row>
    <row r="10" spans="1:3">
      <c r="A10" s="166" t="s">
        <v>100</v>
      </c>
      <c r="B10" s="99" t="s">
        <v>119</v>
      </c>
      <c r="C10" s="99">
        <v>94.8</v>
      </c>
    </row>
    <row r="11" spans="1:3">
      <c r="A11" s="167"/>
      <c r="B11" s="93" t="s">
        <v>95</v>
      </c>
      <c r="C11" s="93">
        <v>1680</v>
      </c>
    </row>
    <row r="12" spans="1:3">
      <c r="A12" s="165" t="s">
        <v>101</v>
      </c>
      <c r="B12" s="165"/>
      <c r="C12" s="93">
        <v>251.64</v>
      </c>
    </row>
    <row r="13" spans="1:3">
      <c r="A13" s="165"/>
      <c r="B13" s="165"/>
      <c r="C13" s="93">
        <v>1943.04</v>
      </c>
    </row>
    <row r="14" spans="1:3">
      <c r="A14" s="165"/>
      <c r="B14" s="165"/>
      <c r="C14" s="93">
        <v>4305.6000000000004</v>
      </c>
    </row>
    <row r="15" spans="1:3">
      <c r="A15" s="165" t="s">
        <v>102</v>
      </c>
      <c r="B15" s="93" t="s">
        <v>103</v>
      </c>
      <c r="C15" s="93">
        <v>1778.4</v>
      </c>
    </row>
    <row r="16" spans="1:3">
      <c r="A16" s="165"/>
      <c r="B16" s="93" t="s">
        <v>104</v>
      </c>
      <c r="C16" s="93">
        <v>94.8</v>
      </c>
    </row>
    <row r="17" spans="1:3">
      <c r="A17" s="165" t="s">
        <v>105</v>
      </c>
      <c r="B17" s="93" t="s">
        <v>106</v>
      </c>
      <c r="C17" s="93">
        <v>2000</v>
      </c>
    </row>
    <row r="18" spans="1:3">
      <c r="A18" s="165"/>
      <c r="B18" s="93" t="s">
        <v>107</v>
      </c>
      <c r="C18" s="93">
        <v>2199</v>
      </c>
    </row>
    <row r="19" spans="1:3">
      <c r="A19" s="165" t="s">
        <v>113</v>
      </c>
      <c r="B19" s="165"/>
      <c r="C19" s="93">
        <v>200</v>
      </c>
    </row>
    <row r="20" spans="1:3">
      <c r="A20" s="164" t="s">
        <v>115</v>
      </c>
      <c r="B20" s="164"/>
      <c r="C20" s="96">
        <f>SUM(C2:C19)</f>
        <v>23283.48</v>
      </c>
    </row>
    <row r="21" spans="1:3">
      <c r="A21" s="163" t="s">
        <v>109</v>
      </c>
      <c r="B21" s="163"/>
      <c r="C21" s="163"/>
    </row>
    <row r="22" spans="1:3">
      <c r="A22" s="95" t="s">
        <v>110</v>
      </c>
      <c r="B22" s="95" t="s">
        <v>111</v>
      </c>
      <c r="C22" s="95" t="s">
        <v>112</v>
      </c>
    </row>
    <row r="23" spans="1:3">
      <c r="A23" s="95">
        <v>50</v>
      </c>
      <c r="B23" s="95">
        <v>77</v>
      </c>
      <c r="C23" s="95">
        <f>A23*B23</f>
        <v>3850</v>
      </c>
    </row>
    <row r="24" spans="1:3">
      <c r="A24" s="164" t="s">
        <v>116</v>
      </c>
      <c r="B24" s="164"/>
      <c r="C24" s="96">
        <f>C23</f>
        <v>3850</v>
      </c>
    </row>
    <row r="25" spans="1:3">
      <c r="A25" s="170" t="s">
        <v>114</v>
      </c>
      <c r="B25" s="171"/>
      <c r="C25" s="172"/>
    </row>
    <row r="26" spans="1:3">
      <c r="A26" s="95" t="s">
        <v>110</v>
      </c>
      <c r="B26" s="95" t="s">
        <v>111</v>
      </c>
      <c r="C26" s="95" t="s">
        <v>112</v>
      </c>
    </row>
    <row r="27" spans="1:3">
      <c r="A27" s="95">
        <v>45</v>
      </c>
      <c r="B27" s="95">
        <v>250</v>
      </c>
      <c r="C27" s="95">
        <f>A27*B27</f>
        <v>11250</v>
      </c>
    </row>
    <row r="28" spans="1:3">
      <c r="A28" s="164" t="s">
        <v>116</v>
      </c>
      <c r="B28" s="164"/>
      <c r="C28" s="96">
        <f>C27</f>
        <v>11250</v>
      </c>
    </row>
    <row r="29" spans="1:3">
      <c r="A29" s="168" t="s">
        <v>117</v>
      </c>
      <c r="B29" s="169"/>
      <c r="C29" s="97">
        <f>C28+C24+C20</f>
        <v>38383.479999999996</v>
      </c>
    </row>
  </sheetData>
  <mergeCells count="16">
    <mergeCell ref="A28:B28"/>
    <mergeCell ref="A29:B29"/>
    <mergeCell ref="A25:C25"/>
    <mergeCell ref="A17:A18"/>
    <mergeCell ref="A19:B19"/>
    <mergeCell ref="A20:B20"/>
    <mergeCell ref="A1:C1"/>
    <mergeCell ref="A21:C21"/>
    <mergeCell ref="A24:B24"/>
    <mergeCell ref="A2:A3"/>
    <mergeCell ref="A4:A5"/>
    <mergeCell ref="A6:A7"/>
    <mergeCell ref="A8:A9"/>
    <mergeCell ref="A12:B14"/>
    <mergeCell ref="A15:A16"/>
    <mergeCell ref="A10:A11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总报价</vt:lpstr>
      <vt:lpstr>体重管理</vt:lpstr>
      <vt:lpstr>健康旅行</vt:lpstr>
      <vt:lpstr>项目物料采购明细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张安</dc:creator>
  <cp:lastModifiedBy>客户部高璐</cp:lastModifiedBy>
  <dcterms:created xsi:type="dcterms:W3CDTF">2020-07-07T08:33:31Z</dcterms:created>
  <dcterms:modified xsi:type="dcterms:W3CDTF">2020-11-25T08:21:11Z</dcterms:modified>
</cp:coreProperties>
</file>