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170" windowHeight="7665"/>
  </bookViews>
  <sheets>
    <sheet name="2020能力学院平台运维 " sheetId="2" r:id="rId1"/>
  </sheets>
  <calcPr calcId="152511"/>
</workbook>
</file>

<file path=xl/calcChain.xml><?xml version="1.0" encoding="utf-8"?>
<calcChain xmlns="http://schemas.openxmlformats.org/spreadsheetml/2006/main">
  <c r="D16" i="2" l="1"/>
  <c r="G16" i="2"/>
  <c r="F16" i="2"/>
  <c r="S54" i="2"/>
  <c r="S53" i="2"/>
  <c r="N54" i="2"/>
  <c r="N51" i="2" l="1"/>
  <c r="S48" i="2"/>
  <c r="J51" i="2" l="1"/>
  <c r="N52" i="2"/>
  <c r="G11" i="2"/>
  <c r="G10" i="2"/>
  <c r="G9" i="2"/>
  <c r="G5" i="2"/>
  <c r="S32" i="2"/>
  <c r="S45" i="2"/>
  <c r="S27" i="2" l="1"/>
  <c r="S28" i="2" s="1"/>
  <c r="S50" i="2" s="1"/>
  <c r="S51" i="2" s="1"/>
  <c r="S26" i="2"/>
  <c r="S52" i="2" l="1"/>
  <c r="S49" i="2"/>
  <c r="S46" i="2"/>
  <c r="S43" i="2"/>
  <c r="S42" i="2"/>
  <c r="S40" i="2"/>
  <c r="S37" i="2"/>
  <c r="S38" i="2" s="1"/>
  <c r="G8" i="2" s="1"/>
  <c r="S33" i="2"/>
  <c r="S30" i="2"/>
  <c r="G6" i="2"/>
  <c r="S22" i="2"/>
  <c r="S23" i="2" s="1"/>
  <c r="S35" i="2" l="1"/>
  <c r="F12" i="2"/>
  <c r="F15" i="2"/>
  <c r="F14" i="2"/>
  <c r="F13" i="2"/>
  <c r="F11" i="2"/>
  <c r="F10" i="2"/>
  <c r="F9" i="2"/>
  <c r="F8" i="2"/>
  <c r="F7" i="2"/>
  <c r="F6" i="2"/>
  <c r="F5" i="2"/>
  <c r="G7" i="2" l="1"/>
  <c r="N42" i="2"/>
  <c r="N33" i="2"/>
  <c r="N30" i="2"/>
  <c r="N49" i="2"/>
  <c r="N46" i="2"/>
  <c r="N40" i="2"/>
  <c r="N38" i="2"/>
  <c r="N37" i="2"/>
  <c r="N28" i="2"/>
  <c r="N26" i="2"/>
  <c r="G14" i="2" l="1"/>
  <c r="G12" i="2"/>
  <c r="N43" i="2"/>
  <c r="N35" i="2"/>
  <c r="G13" i="2" l="1"/>
  <c r="G15" i="2"/>
  <c r="N50" i="2"/>
  <c r="N53" i="2" s="1"/>
  <c r="N22" i="2"/>
  <c r="N23" i="2" s="1"/>
  <c r="B15" i="2" l="1"/>
  <c r="B14" i="2"/>
  <c r="B13" i="2"/>
  <c r="C14" i="2"/>
  <c r="C15" i="2"/>
  <c r="C13" i="2"/>
  <c r="B12" i="2"/>
  <c r="C11" i="2"/>
  <c r="C10" i="2"/>
  <c r="C9" i="2"/>
  <c r="C8" i="2"/>
  <c r="C7" i="2"/>
  <c r="C6" i="2"/>
  <c r="C5" i="2"/>
  <c r="J25" i="2"/>
  <c r="J48" i="2" l="1"/>
  <c r="J34" i="2"/>
  <c r="J45" i="2"/>
  <c r="J46" i="2" s="1"/>
  <c r="D10" i="2" s="1"/>
  <c r="J33" i="2"/>
  <c r="J32" i="2"/>
  <c r="J31" i="2"/>
  <c r="J42" i="2"/>
  <c r="J41" i="2"/>
  <c r="J40" i="2"/>
  <c r="J37" i="2"/>
  <c r="J36" i="2"/>
  <c r="J27" i="2"/>
  <c r="J26" i="2"/>
  <c r="J30" i="2"/>
  <c r="J29" i="2"/>
  <c r="J22" i="2"/>
  <c r="J23" i="2" s="1"/>
  <c r="D5" i="2" s="1"/>
  <c r="J49" i="2" l="1"/>
  <c r="D11" i="2" s="1"/>
  <c r="F36" i="2"/>
  <c r="J38" i="2"/>
  <c r="D8" i="2" s="1"/>
  <c r="J28" i="2"/>
  <c r="D6" i="2" s="1"/>
  <c r="J43" i="2"/>
  <c r="J35" i="2"/>
  <c r="D7" i="2" s="1"/>
  <c r="F29" i="2"/>
  <c r="F39" i="2" l="1"/>
  <c r="D9" i="2"/>
  <c r="J50" i="2"/>
  <c r="J52" i="2" s="1"/>
  <c r="D12" i="2" l="1"/>
  <c r="D13" i="2" l="1"/>
  <c r="J53" i="2" l="1"/>
  <c r="D15" i="2" s="1"/>
  <c r="D14" i="2"/>
  <c r="F44" i="2"/>
</calcChain>
</file>

<file path=xl/comments1.xml><?xml version="1.0" encoding="utf-8"?>
<comments xmlns="http://schemas.openxmlformats.org/spreadsheetml/2006/main">
  <authors>
    <author>作者</author>
  </authors>
  <commentList>
    <comment ref="E2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</t>
        </r>
        <r>
          <rPr>
            <sz val="9"/>
            <color indexed="81"/>
            <rFont val="宋体"/>
            <family val="3"/>
            <charset val="134"/>
          </rPr>
          <t xml:space="preserve">
如计算单位是平米，请将平米数填写在此处</t>
        </r>
      </text>
    </comment>
    <comment ref="G2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H2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2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L2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P20" authorId="0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Q20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<sst xmlns="http://schemas.openxmlformats.org/spreadsheetml/2006/main" count="136" uniqueCount="107">
  <si>
    <t>Agency: must fill in
供应商（填入右边橘色处）</t>
  </si>
  <si>
    <t>上海麦田公共关系咨询有限公司</t>
    <phoneticPr fontId="7" type="noConversion"/>
  </si>
  <si>
    <t>Item</t>
    <phoneticPr fontId="7" type="noConversion"/>
  </si>
  <si>
    <t>Descripation描述</t>
  </si>
  <si>
    <t>报价</t>
    <phoneticPr fontId="7" type="noConversion"/>
  </si>
  <si>
    <t>税 Tax</t>
  </si>
  <si>
    <t>报价明细表 
Quotation Breakdown</t>
    <phoneticPr fontId="7" type="noConversion"/>
  </si>
  <si>
    <t xml:space="preserve">Item  </t>
  </si>
  <si>
    <t>Descripation</t>
    <phoneticPr fontId="7" type="noConversion"/>
  </si>
  <si>
    <t>Size</t>
    <phoneticPr fontId="7" type="noConversion"/>
  </si>
  <si>
    <t>Unit</t>
    <phoneticPr fontId="7" type="noConversion"/>
  </si>
  <si>
    <t>Qty</t>
    <phoneticPr fontId="7" type="noConversion"/>
  </si>
  <si>
    <t>Time of usage</t>
  </si>
  <si>
    <t>Unit Price</t>
    <phoneticPr fontId="7" type="noConversion"/>
  </si>
  <si>
    <t>Total(RMB)</t>
    <phoneticPr fontId="7" type="noConversion"/>
  </si>
  <si>
    <t>方案整体策划</t>
    <phoneticPr fontId="7" type="noConversion"/>
  </si>
  <si>
    <t>创意方案包装</t>
    <phoneticPr fontId="7" type="noConversion"/>
  </si>
  <si>
    <t>套</t>
    <phoneticPr fontId="7" type="noConversion"/>
  </si>
  <si>
    <t>系统运行期间的bug整合分析</t>
    <rPh sb="0" eb="1">
      <t>ce shi</t>
    </rPh>
    <rPh sb="2" eb="3">
      <t>qi jian</t>
    </rPh>
    <rPh sb="4" eb="5">
      <t>de</t>
    </rPh>
    <rPh sb="8" eb="9">
      <t>shou ji</t>
    </rPh>
    <rPh sb="11" eb="12">
      <t>ji lu</t>
    </rPh>
    <rPh sb="13" eb="14">
      <t>hegai jinfen xi</t>
    </rPh>
    <phoneticPr fontId="7" type="noConversion"/>
  </si>
  <si>
    <t>每月1次报告整理</t>
    <phoneticPr fontId="7" type="noConversion"/>
  </si>
  <si>
    <t>数据报告整理</t>
    <phoneticPr fontId="7" type="noConversion"/>
  </si>
  <si>
    <t>次</t>
    <phoneticPr fontId="7" type="noConversion"/>
  </si>
  <si>
    <t>微信推送内容</t>
    <phoneticPr fontId="7" type="noConversion"/>
  </si>
  <si>
    <t>微信图文撰写（纯原创）</t>
    <phoneticPr fontId="7" type="noConversion"/>
  </si>
  <si>
    <t>篇</t>
    <phoneticPr fontId="7" type="noConversion"/>
  </si>
  <si>
    <t>微信图文撰写（纯原创）</t>
    <phoneticPr fontId="7" type="noConversion"/>
  </si>
  <si>
    <t>在客户零素材或者仅部分素材提供的基础上，进行切合主题的原创文案撰写（涉及医学撰写）</t>
    <phoneticPr fontId="7" type="noConversion"/>
  </si>
  <si>
    <t>微信图文排版（纯原创）</t>
    <phoneticPr fontId="7" type="noConversion"/>
  </si>
  <si>
    <t>图标icon设计</t>
    <phoneticPr fontId="7" type="noConversion"/>
  </si>
  <si>
    <t>海报（纯原创）</t>
    <phoneticPr fontId="7" type="noConversion"/>
  </si>
  <si>
    <t>张</t>
    <phoneticPr fontId="7" type="noConversion"/>
  </si>
  <si>
    <t>H5策划、设计及制作，含后台。一般一套展示页共计不超过10页。</t>
    <phoneticPr fontId="7" type="noConversion"/>
  </si>
  <si>
    <t>配图版权购买费用</t>
    <phoneticPr fontId="7" type="noConversion"/>
  </si>
  <si>
    <t>Total</t>
  </si>
  <si>
    <t>人员支持</t>
    <phoneticPr fontId="7" type="noConversion"/>
  </si>
  <si>
    <t>人/月</t>
    <phoneticPr fontId="7" type="noConversion"/>
  </si>
  <si>
    <t>Total Amount</t>
    <phoneticPr fontId="7" type="noConversion"/>
  </si>
  <si>
    <t>纽迪希亚能力学院2020设计与运维报价单</t>
    <phoneticPr fontId="4" type="noConversion"/>
  </si>
  <si>
    <t>针对平台定位制定2020年运维方案</t>
    <phoneticPr fontId="3" type="noConversion"/>
  </si>
  <si>
    <t>套</t>
    <phoneticPr fontId="7" type="noConversion"/>
  </si>
  <si>
    <t>内容整理优化</t>
    <phoneticPr fontId="7" type="noConversion"/>
  </si>
  <si>
    <t>1-1</t>
    <phoneticPr fontId="3" type="noConversion"/>
  </si>
  <si>
    <t>2-1</t>
    <phoneticPr fontId="3" type="noConversion"/>
  </si>
  <si>
    <t>针对平台板块内容，进行流程框架/板块功能/交互体验 内容更新及优化。（含：功能概要设计及控件选择/模块功能细化/交互分析规划/用户管理规划及插件确认）</t>
    <phoneticPr fontId="3" type="noConversion"/>
  </si>
  <si>
    <t>创意设计</t>
    <phoneticPr fontId="7" type="noConversion"/>
  </si>
  <si>
    <t>3-1</t>
    <phoneticPr fontId="3" type="noConversion"/>
  </si>
  <si>
    <t>平台页面设计</t>
    <phoneticPr fontId="7" type="noConversion"/>
  </si>
  <si>
    <t>页</t>
    <phoneticPr fontId="7" type="noConversion"/>
  </si>
  <si>
    <t>主界面/二级界面等功能icon设计（10个）</t>
    <phoneticPr fontId="3" type="noConversion"/>
  </si>
  <si>
    <t>套</t>
    <phoneticPr fontId="7" type="noConversion"/>
  </si>
  <si>
    <t>原创设计相关的海报。
版权归客户方所有，并确保不涉及侵犯第三方版权。</t>
    <phoneticPr fontId="3" type="noConversion"/>
  </si>
  <si>
    <t>张</t>
    <phoneticPr fontId="7" type="noConversion"/>
  </si>
  <si>
    <t>newsletter/长图文设计</t>
    <phoneticPr fontId="7" type="noConversion"/>
  </si>
  <si>
    <t>完全原创设计相关的newsletter/长图文。
版权归客户方所有，并确保不涉及侵犯第三方版权。</t>
    <phoneticPr fontId="3" type="noConversion"/>
  </si>
  <si>
    <t>内容整理规划及运维</t>
    <phoneticPr fontId="7" type="noConversion"/>
  </si>
  <si>
    <t>2-2</t>
    <phoneticPr fontId="3" type="noConversion"/>
  </si>
  <si>
    <t>3-2</t>
  </si>
  <si>
    <t>3-3</t>
  </si>
  <si>
    <t>3-4</t>
  </si>
  <si>
    <t>一级/二级/三级页面级内容页的制作和展示设计</t>
    <phoneticPr fontId="3" type="noConversion"/>
  </si>
  <si>
    <t>视频处理</t>
    <phoneticPr fontId="7" type="noConversion"/>
  </si>
  <si>
    <t>2-3</t>
  </si>
  <si>
    <t>对分享视频进行简单的剪辑处理</t>
    <phoneticPr fontId="7" type="noConversion"/>
  </si>
  <si>
    <t>条</t>
    <phoneticPr fontId="7" type="noConversion"/>
  </si>
  <si>
    <t>4</t>
    <phoneticPr fontId="4" type="noConversion"/>
  </si>
  <si>
    <t>4-1</t>
    <phoneticPr fontId="3" type="noConversion"/>
  </si>
  <si>
    <t>5-1</t>
    <phoneticPr fontId="3" type="noConversion"/>
  </si>
  <si>
    <t>5-2</t>
  </si>
  <si>
    <t>5-3</t>
  </si>
  <si>
    <t>6-1</t>
    <phoneticPr fontId="3" type="noConversion"/>
  </si>
  <si>
    <t>3-5</t>
    <phoneticPr fontId="3" type="noConversion"/>
  </si>
  <si>
    <t>数据报告</t>
    <phoneticPr fontId="7" type="noConversion"/>
  </si>
  <si>
    <t>5</t>
    <phoneticPr fontId="4" type="noConversion"/>
  </si>
  <si>
    <t>年终数据报告H5</t>
    <phoneticPr fontId="7" type="noConversion"/>
  </si>
  <si>
    <t>专人微信平台支持 （内容沟通，问题处理）</t>
    <phoneticPr fontId="7" type="noConversion"/>
  </si>
  <si>
    <t>全年人员运维</t>
    <phoneticPr fontId="7" type="noConversion"/>
  </si>
  <si>
    <t>7-1</t>
    <phoneticPr fontId="7" type="noConversion"/>
  </si>
  <si>
    <t>次</t>
    <phoneticPr fontId="7" type="noConversion"/>
  </si>
  <si>
    <t>H5创意及制作</t>
    <phoneticPr fontId="7" type="noConversion"/>
  </si>
  <si>
    <t>数据分析和使用报告</t>
    <phoneticPr fontId="7" type="noConversion"/>
  </si>
  <si>
    <t>优惠金额</t>
    <phoneticPr fontId="4" type="noConversion"/>
  </si>
  <si>
    <t>Final Amount</t>
    <phoneticPr fontId="7" type="noConversion"/>
  </si>
  <si>
    <t>在客户零素材或者仅部分素材提供的基础上，进行切合主题的原创文案撰写</t>
    <phoneticPr fontId="7" type="noConversion"/>
  </si>
  <si>
    <t>在客户提供文案&amp;图片素材内容的基础上，进行图片的简单处理、图文的排版美化，以及预览和推送工作。2P内</t>
    <phoneticPr fontId="7" type="noConversion"/>
  </si>
  <si>
    <t>优惠金额(Saving10%)</t>
    <phoneticPr fontId="7" type="noConversion"/>
  </si>
  <si>
    <t>图片版权（以实际结算）</t>
    <phoneticPr fontId="7" type="noConversion"/>
  </si>
  <si>
    <t>Qty</t>
    <phoneticPr fontId="7" type="noConversion"/>
  </si>
  <si>
    <t>Time of usage</t>
    <phoneticPr fontId="7" type="noConversion"/>
  </si>
  <si>
    <t>Unit Price</t>
    <phoneticPr fontId="7" type="noConversion"/>
  </si>
  <si>
    <t>Total(RMB)</t>
    <phoneticPr fontId="7" type="noConversion"/>
  </si>
  <si>
    <t>Detail</t>
    <phoneticPr fontId="7" type="noConversion"/>
  </si>
  <si>
    <t>Total</t>
    <phoneticPr fontId="7" type="noConversion"/>
  </si>
  <si>
    <t>一期结算</t>
    <phoneticPr fontId="7" type="noConversion"/>
  </si>
  <si>
    <t>1、Prosyneo产品Q&amp;A设计，共计6page；
2、历史Q&amp;A设计，共计10page</t>
    <phoneticPr fontId="7" type="noConversion"/>
  </si>
  <si>
    <t>Prosyneo销售渠道汇总排版</t>
    <phoneticPr fontId="7" type="noConversion"/>
  </si>
  <si>
    <t>一期结算</t>
    <phoneticPr fontId="7" type="noConversion"/>
  </si>
  <si>
    <t>1、“isucceed复习，探究需求”-文案；
2、“化危为机”-文案；
3、“特殊时期如何让远程协访更有效”-文案；
4、“特殊时期在家有效工作”-文案；
5、“赢得战役”-文案；
6、2月14日：Prosyneo哪里买？官方购买渠道大揭秘-文案；
7、3月9日：孩子王消费者TOP10热门问题集锦-文案；
8、3月10日：“高阶客户推荐技能快速赋能”培训后沟通-文案；
9、3月12日：助力Prosyneo3月业务计划-全心EDA上线-文案；
10、5月13日：超炫酷会员招募电子卡片新鲜出炉-文案；
11、5月19日：实力医务会员招募第二弹，注册流程轻松GET-文案；
12、6月15日：H2C签收小程序，今日开张-文案</t>
    <phoneticPr fontId="7" type="noConversion"/>
  </si>
  <si>
    <t>1、“isucceed复习，探究需求”-长图文；
2、“化危为机”-长图文；
3、“特殊时期如何让远程协访更有效”-长图文；
4、“特殊时期在家有效工作”-长图文；
5、“赢得战役”-长图文；</t>
    <phoneticPr fontId="7" type="noConversion"/>
  </si>
  <si>
    <t>二期结算</t>
    <phoneticPr fontId="7" type="noConversion"/>
  </si>
  <si>
    <t>数据报表处理统计*5</t>
    <phoneticPr fontId="7" type="noConversion"/>
  </si>
  <si>
    <t>专业育儿平台注册流程指引图</t>
    <phoneticPr fontId="7" type="noConversion"/>
  </si>
  <si>
    <t>1、长图文优化：妈妈这样做，宝宝免疫力更强*2；
2、长图文优化：“全能”的母乳竟然会缺少这3种营养素？*2
2、美妈会平台页面调整*5</t>
    <phoneticPr fontId="7" type="noConversion"/>
  </si>
  <si>
    <t>美妈会小程序能力自测板块年度运维费用（含税，不参与折扣优惠）
执行日期：2020.10.13-2023.10.30</t>
    <phoneticPr fontId="7" type="noConversion"/>
  </si>
  <si>
    <t>1、医圈新用户&amp;老用户视频添加字幕*2（不参与折扣优惠）
2、企微授权操作小视频制作*9（不参与折扣优惠）</t>
    <phoneticPr fontId="7" type="noConversion"/>
  </si>
  <si>
    <t>结算金额</t>
    <phoneticPr fontId="7" type="noConversion"/>
  </si>
  <si>
    <t>最终结算金额：</t>
    <phoneticPr fontId="7" type="noConversion"/>
  </si>
  <si>
    <t>能力学院运维管理费用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</si>
</sst>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(* #,##0.00_);_(* \(#,##0.00\);_(* &quot;-&quot;??_);_(@_)"/>
    <numFmt numFmtId="177" formatCode="0_);\(0\)"/>
    <numFmt numFmtId="178" formatCode="#,##0.00_ "/>
    <numFmt numFmtId="179" formatCode="0.00_ "/>
    <numFmt numFmtId="180" formatCode="#,##0.00_ ;[Red]\-#,##0.00\ "/>
  </numFmts>
  <fonts count="28">
    <font>
      <sz val="11"/>
      <color theme="1"/>
      <name val="宋体"/>
      <family val="2"/>
      <scheme val="minor"/>
    </font>
    <font>
      <sz val="12"/>
      <name val="宋体"/>
      <family val="3"/>
      <charset val="134"/>
    </font>
    <font>
      <sz val="16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indexed="8"/>
      <name val="Calibri"/>
      <family val="2"/>
    </font>
    <font>
      <sz val="12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9"/>
      <name val="宋体"/>
      <family val="3"/>
      <charset val="134"/>
    </font>
    <font>
      <b/>
      <sz val="12"/>
      <color indexed="9"/>
      <name val="微软雅黑"/>
      <family val="2"/>
      <charset val="134"/>
    </font>
    <font>
      <b/>
      <sz val="11"/>
      <color indexed="9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rgb="FFFF0000"/>
      <name val="微软雅黑"/>
      <family val="2"/>
      <charset val="134"/>
    </font>
    <font>
      <b/>
      <sz val="11"/>
      <color rgb="FFFF0000"/>
      <name val="微软雅黑"/>
      <family val="2"/>
      <charset val="134"/>
    </font>
    <font>
      <b/>
      <sz val="12"/>
      <name val="微软雅黑"/>
      <family val="2"/>
      <charset val="134"/>
    </font>
    <font>
      <b/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2"/>
      <color rgb="FFFF0000"/>
      <name val="微软雅黑"/>
      <family val="2"/>
      <charset val="134"/>
    </font>
    <font>
      <sz val="12"/>
      <color theme="0" tint="-0.499984740745262"/>
      <name val="微软雅黑"/>
      <family val="2"/>
      <charset val="134"/>
    </font>
    <font>
      <sz val="1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  <font>
      <sz val="12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name val="微软雅黑"/>
      <family val="2"/>
      <charset val="134"/>
    </font>
    <font>
      <b/>
      <sz val="11"/>
      <color theme="0"/>
      <name val="微软雅黑"/>
      <family val="2"/>
      <charset val="134"/>
    </font>
    <font>
      <sz val="10"/>
      <name val="微软雅黑"/>
      <family val="2"/>
      <charset val="134"/>
    </font>
    <font>
      <b/>
      <sz val="14"/>
      <color rgb="FFFF0000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7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2">
    <xf numFmtId="0" fontId="0" fillId="0" borderId="0" xfId="0"/>
    <xf numFmtId="0" fontId="5" fillId="0" borderId="4" xfId="1" applyFont="1" applyBorder="1" applyAlignment="1">
      <alignment wrapText="1"/>
    </xf>
    <xf numFmtId="0" fontId="5" fillId="0" borderId="4" xfId="1" applyFont="1" applyBorder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11" fillId="0" borderId="0" xfId="1" applyFont="1" applyBorder="1" applyAlignment="1">
      <alignment horizontal="right" wrapText="1"/>
    </xf>
    <xf numFmtId="43" fontId="12" fillId="0" borderId="0" xfId="2" applyNumberFormat="1" applyFont="1" applyBorder="1" applyAlignment="1">
      <alignment wrapText="1"/>
    </xf>
    <xf numFmtId="0" fontId="10" fillId="0" borderId="0" xfId="1" applyFont="1" applyAlignment="1">
      <alignment wrapText="1"/>
    </xf>
    <xf numFmtId="0" fontId="5" fillId="0" borderId="0" xfId="1" applyFont="1" applyBorder="1" applyAlignment="1">
      <alignment wrapText="1"/>
    </xf>
    <xf numFmtId="43" fontId="10" fillId="0" borderId="0" xfId="2" applyNumberFormat="1" applyFont="1" applyBorder="1" applyAlignment="1">
      <alignment wrapText="1"/>
    </xf>
    <xf numFmtId="0" fontId="8" fillId="4" borderId="4" xfId="1" applyFont="1" applyFill="1" applyBorder="1" applyAlignment="1">
      <alignment horizontal="center" vertical="center" wrapText="1"/>
    </xf>
    <xf numFmtId="0" fontId="9" fillId="4" borderId="4" xfId="1" applyFont="1" applyFill="1" applyBorder="1" applyAlignment="1">
      <alignment horizontal="center" vertical="center" wrapText="1"/>
    </xf>
    <xf numFmtId="177" fontId="9" fillId="4" borderId="4" xfId="1" applyNumberFormat="1" applyFont="1" applyFill="1" applyBorder="1" applyAlignment="1">
      <alignment horizontal="center" vertical="center" wrapText="1"/>
    </xf>
    <xf numFmtId="177" fontId="8" fillId="4" borderId="4" xfId="1" applyNumberFormat="1" applyFont="1" applyFill="1" applyBorder="1" applyAlignment="1">
      <alignment horizontal="center" vertical="center" wrapText="1"/>
    </xf>
    <xf numFmtId="177" fontId="8" fillId="4" borderId="4" xfId="1" applyNumberFormat="1" applyFont="1" applyFill="1" applyBorder="1" applyAlignment="1">
      <alignment horizontal="right" vertical="center" wrapText="1"/>
    </xf>
    <xf numFmtId="0" fontId="14" fillId="5" borderId="4" xfId="1" applyFont="1" applyFill="1" applyBorder="1" applyAlignment="1">
      <alignment horizontal="left" wrapText="1"/>
    </xf>
    <xf numFmtId="0" fontId="10" fillId="5" borderId="4" xfId="1" applyFont="1" applyFill="1" applyBorder="1" applyAlignment="1">
      <alignment wrapText="1"/>
    </xf>
    <xf numFmtId="38" fontId="5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38" fontId="5" fillId="0" borderId="4" xfId="1" applyNumberFormat="1" applyFont="1" applyBorder="1" applyAlignment="1">
      <alignment horizontal="left" vertical="center" wrapText="1"/>
    </xf>
    <xf numFmtId="38" fontId="5" fillId="0" borderId="4" xfId="1" applyNumberFormat="1" applyFont="1" applyFill="1" applyBorder="1" applyAlignment="1">
      <alignment vertical="center" wrapText="1"/>
    </xf>
    <xf numFmtId="38" fontId="5" fillId="0" borderId="4" xfId="1" applyNumberFormat="1" applyFont="1" applyBorder="1" applyAlignment="1">
      <alignment vertical="center" wrapText="1"/>
    </xf>
    <xf numFmtId="38" fontId="5" fillId="0" borderId="4" xfId="1" applyNumberFormat="1" applyFont="1" applyFill="1" applyBorder="1" applyAlignment="1">
      <alignment horizontal="right" vertical="center" wrapText="1"/>
    </xf>
    <xf numFmtId="38" fontId="5" fillId="0" borderId="4" xfId="1" applyNumberFormat="1" applyFont="1" applyBorder="1" applyAlignment="1">
      <alignment horizontal="right" vertical="center" wrapText="1"/>
    </xf>
    <xf numFmtId="0" fontId="19" fillId="0" borderId="0" xfId="1" applyFont="1" applyAlignment="1">
      <alignment wrapText="1"/>
    </xf>
    <xf numFmtId="0" fontId="5" fillId="0" borderId="0" xfId="1" applyFont="1" applyAlignment="1">
      <alignment horizontal="right" wrapText="1"/>
    </xf>
    <xf numFmtId="0" fontId="1" fillId="0" borderId="0" xfId="1" applyAlignment="1">
      <alignment wrapText="1"/>
    </xf>
    <xf numFmtId="0" fontId="8" fillId="3" borderId="4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13" fillId="5" borderId="4" xfId="1" applyFont="1" applyFill="1" applyBorder="1" applyAlignment="1">
      <alignment horizontal="center" vertical="center" wrapText="1"/>
    </xf>
    <xf numFmtId="49" fontId="16" fillId="0" borderId="4" xfId="1" applyNumberFormat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horizontal="left" vertical="center" wrapText="1"/>
    </xf>
    <xf numFmtId="0" fontId="5" fillId="0" borderId="4" xfId="1" applyFont="1" applyFill="1" applyBorder="1" applyAlignment="1">
      <alignment horizontal="right" vertical="center" wrapText="1"/>
    </xf>
    <xf numFmtId="179" fontId="5" fillId="0" borderId="4" xfId="1" applyNumberFormat="1" applyFont="1" applyFill="1" applyBorder="1" applyAlignment="1">
      <alignment horizontal="right" vertical="center" wrapText="1"/>
    </xf>
    <xf numFmtId="179" fontId="5" fillId="0" borderId="4" xfId="1" applyNumberFormat="1" applyFont="1" applyBorder="1" applyAlignment="1">
      <alignment vertical="center" wrapText="1"/>
    </xf>
    <xf numFmtId="179" fontId="5" fillId="6" borderId="4" xfId="1" applyNumberFormat="1" applyFont="1" applyFill="1" applyBorder="1" applyAlignment="1">
      <alignment vertical="center" wrapText="1"/>
    </xf>
    <xf numFmtId="49" fontId="22" fillId="0" borderId="4" xfId="1" applyNumberFormat="1" applyFont="1" applyFill="1" applyBorder="1" applyAlignment="1">
      <alignment horizontal="center" vertical="center" wrapText="1"/>
    </xf>
    <xf numFmtId="178" fontId="5" fillId="0" borderId="4" xfId="1" applyNumberFormat="1" applyFont="1" applyFill="1" applyBorder="1" applyAlignment="1">
      <alignment horizontal="right" vertical="center" wrapText="1"/>
    </xf>
    <xf numFmtId="0" fontId="17" fillId="0" borderId="0" xfId="1" applyFont="1" applyAlignment="1">
      <alignment wrapText="1"/>
    </xf>
    <xf numFmtId="49" fontId="16" fillId="6" borderId="4" xfId="1" applyNumberFormat="1" applyFont="1" applyFill="1" applyBorder="1" applyAlignment="1">
      <alignment horizontal="center" vertical="center" wrapText="1"/>
    </xf>
    <xf numFmtId="179" fontId="5" fillId="0" borderId="4" xfId="1" applyNumberFormat="1" applyFont="1" applyBorder="1" applyAlignment="1">
      <alignment horizontal="right" vertical="center" wrapText="1"/>
    </xf>
    <xf numFmtId="0" fontId="5" fillId="6" borderId="4" xfId="1" applyFont="1" applyFill="1" applyBorder="1" applyAlignment="1">
      <alignment horizontal="left" vertical="center" wrapText="1"/>
    </xf>
    <xf numFmtId="0" fontId="15" fillId="5" borderId="4" xfId="1" applyFont="1" applyFill="1" applyBorder="1" applyAlignment="1">
      <alignment horizontal="center" vertical="center" wrapText="1"/>
    </xf>
    <xf numFmtId="0" fontId="13" fillId="5" borderId="4" xfId="1" applyFont="1" applyFill="1" applyBorder="1" applyAlignment="1">
      <alignment horizontal="left" wrapText="1"/>
    </xf>
    <xf numFmtId="0" fontId="5" fillId="5" borderId="4" xfId="1" applyFont="1" applyFill="1" applyBorder="1" applyAlignment="1">
      <alignment wrapText="1"/>
    </xf>
    <xf numFmtId="177" fontId="5" fillId="5" borderId="4" xfId="1" applyNumberFormat="1" applyFont="1" applyFill="1" applyBorder="1" applyAlignment="1">
      <alignment horizontal="right" vertical="center" wrapText="1"/>
    </xf>
    <xf numFmtId="178" fontId="13" fillId="5" borderId="4" xfId="1" applyNumberFormat="1" applyFont="1" applyFill="1" applyBorder="1" applyAlignment="1">
      <alignment horizontal="right" wrapText="1"/>
    </xf>
    <xf numFmtId="180" fontId="13" fillId="0" borderId="3" xfId="1" applyNumberFormat="1" applyFont="1" applyFill="1" applyBorder="1" applyAlignment="1">
      <alignment horizontal="right" wrapText="1"/>
    </xf>
    <xf numFmtId="0" fontId="1" fillId="0" borderId="0" xfId="1" applyFont="1" applyAlignment="1">
      <alignment wrapText="1"/>
    </xf>
    <xf numFmtId="0" fontId="13" fillId="5" borderId="4" xfId="1" applyFont="1" applyFill="1" applyBorder="1" applyAlignment="1">
      <alignment horizontal="left" vertical="center" wrapText="1"/>
    </xf>
    <xf numFmtId="0" fontId="1" fillId="0" borderId="0" xfId="1" applyAlignment="1">
      <alignment horizontal="center" vertical="center" wrapText="1"/>
    </xf>
    <xf numFmtId="9" fontId="13" fillId="5" borderId="2" xfId="1" applyNumberFormat="1" applyFont="1" applyFill="1" applyBorder="1" applyAlignment="1">
      <alignment vertical="center" wrapText="1"/>
    </xf>
    <xf numFmtId="9" fontId="13" fillId="5" borderId="3" xfId="1" applyNumberFormat="1" applyFont="1" applyFill="1" applyBorder="1" applyAlignment="1">
      <alignment vertical="center" wrapText="1"/>
    </xf>
    <xf numFmtId="180" fontId="24" fillId="0" borderId="3" xfId="1" applyNumberFormat="1" applyFont="1" applyFill="1" applyBorder="1" applyAlignment="1">
      <alignment horizontal="right" vertical="center" wrapText="1"/>
    </xf>
    <xf numFmtId="38" fontId="10" fillId="0" borderId="4" xfId="0" applyNumberFormat="1" applyFont="1" applyFill="1" applyBorder="1" applyAlignment="1">
      <alignment horizontal="left" vertical="center" wrapText="1"/>
    </xf>
    <xf numFmtId="0" fontId="1" fillId="0" borderId="4" xfId="1" applyBorder="1" applyAlignment="1">
      <alignment wrapText="1"/>
    </xf>
    <xf numFmtId="0" fontId="18" fillId="0" borderId="4" xfId="1" applyFont="1" applyBorder="1" applyAlignment="1">
      <alignment wrapText="1"/>
    </xf>
    <xf numFmtId="0" fontId="17" fillId="0" borderId="4" xfId="1" applyFont="1" applyBorder="1" applyAlignment="1">
      <alignment wrapText="1"/>
    </xf>
    <xf numFmtId="0" fontId="1" fillId="0" borderId="4" xfId="1" applyBorder="1" applyAlignment="1">
      <alignment horizontal="center" vertical="center" wrapText="1"/>
    </xf>
    <xf numFmtId="0" fontId="10" fillId="0" borderId="4" xfId="1" applyFont="1" applyBorder="1" applyAlignment="1">
      <alignment vertical="top" wrapText="1"/>
    </xf>
    <xf numFmtId="0" fontId="10" fillId="0" borderId="4" xfId="1" applyFont="1" applyBorder="1" applyAlignment="1">
      <alignment vertical="center" wrapText="1"/>
    </xf>
    <xf numFmtId="0" fontId="26" fillId="0" borderId="4" xfId="1" applyFont="1" applyBorder="1" applyAlignment="1">
      <alignment vertical="top" wrapText="1"/>
    </xf>
    <xf numFmtId="0" fontId="9" fillId="8" borderId="4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180" fontId="5" fillId="0" borderId="4" xfId="1" applyNumberFormat="1" applyFont="1" applyBorder="1" applyAlignment="1">
      <alignment horizontal="right" wrapText="1"/>
    </xf>
    <xf numFmtId="179" fontId="5" fillId="0" borderId="4" xfId="1" applyNumberFormat="1" applyFont="1" applyBorder="1" applyAlignment="1">
      <alignment horizontal="right" wrapText="1"/>
    </xf>
    <xf numFmtId="0" fontId="9" fillId="3" borderId="4" xfId="1" applyFont="1" applyFill="1" applyBorder="1" applyAlignment="1">
      <alignment vertical="center" wrapText="1"/>
    </xf>
    <xf numFmtId="0" fontId="5" fillId="0" borderId="4" xfId="1" applyFont="1" applyBorder="1" applyAlignment="1">
      <alignment horizontal="right" wrapText="1"/>
    </xf>
    <xf numFmtId="0" fontId="25" fillId="9" borderId="4" xfId="0" applyFont="1" applyFill="1" applyBorder="1" applyAlignment="1">
      <alignment horizontal="center" vertical="center" wrapText="1"/>
    </xf>
    <xf numFmtId="0" fontId="5" fillId="0" borderId="4" xfId="1" applyFont="1" applyBorder="1" applyAlignment="1">
      <alignment vertical="center" wrapText="1"/>
    </xf>
    <xf numFmtId="0" fontId="9" fillId="9" borderId="4" xfId="0" applyFont="1" applyFill="1" applyBorder="1" applyAlignment="1">
      <alignment horizontal="center" vertical="center" wrapText="1"/>
    </xf>
    <xf numFmtId="44" fontId="5" fillId="0" borderId="0" xfId="1" applyNumberFormat="1" applyFont="1" applyAlignment="1">
      <alignment horizontal="right" wrapText="1"/>
    </xf>
    <xf numFmtId="44" fontId="1" fillId="0" borderId="0" xfId="1" applyNumberFormat="1" applyAlignment="1">
      <alignment wrapText="1"/>
    </xf>
    <xf numFmtId="180" fontId="1" fillId="0" borderId="0" xfId="1" applyNumberFormat="1" applyAlignment="1">
      <alignment wrapText="1"/>
    </xf>
    <xf numFmtId="180" fontId="1" fillId="0" borderId="4" xfId="1" applyNumberFormat="1" applyBorder="1" applyAlignment="1">
      <alignment wrapText="1"/>
    </xf>
    <xf numFmtId="180" fontId="13" fillId="0" borderId="3" xfId="1" applyNumberFormat="1" applyFont="1" applyFill="1" applyBorder="1" applyAlignment="1">
      <alignment horizontal="right" vertical="center" wrapText="1"/>
    </xf>
    <xf numFmtId="179" fontId="13" fillId="0" borderId="4" xfId="1" applyNumberFormat="1" applyFont="1" applyBorder="1" applyAlignment="1">
      <alignment horizontal="right" wrapText="1"/>
    </xf>
    <xf numFmtId="179" fontId="27" fillId="0" borderId="4" xfId="1" applyNumberFormat="1" applyFont="1" applyBorder="1" applyAlignment="1">
      <alignment horizontal="center" vertical="center" wrapText="1"/>
    </xf>
    <xf numFmtId="0" fontId="23" fillId="10" borderId="1" xfId="1" applyFont="1" applyFill="1" applyBorder="1" applyAlignment="1">
      <alignment horizontal="center" vertical="center" wrapText="1"/>
    </xf>
    <xf numFmtId="0" fontId="23" fillId="10" borderId="2" xfId="1" applyFont="1" applyFill="1" applyBorder="1" applyAlignment="1">
      <alignment horizontal="center" vertical="center" wrapText="1"/>
    </xf>
    <xf numFmtId="0" fontId="23" fillId="10" borderId="3" xfId="1" applyFont="1" applyFill="1" applyBorder="1" applyAlignment="1">
      <alignment horizontal="center" vertical="center" wrapText="1"/>
    </xf>
    <xf numFmtId="0" fontId="11" fillId="10" borderId="4" xfId="1" applyFont="1" applyFill="1" applyBorder="1" applyAlignment="1">
      <alignment horizontal="right" wrapText="1"/>
    </xf>
    <xf numFmtId="176" fontId="27" fillId="10" borderId="1" xfId="2" applyFont="1" applyFill="1" applyBorder="1" applyAlignment="1">
      <alignment horizontal="center" vertical="center" wrapText="1"/>
    </xf>
    <xf numFmtId="176" fontId="27" fillId="10" borderId="3" xfId="2" applyFont="1" applyFill="1" applyBorder="1" applyAlignment="1">
      <alignment horizontal="center" vertical="center" wrapText="1"/>
    </xf>
    <xf numFmtId="9" fontId="13" fillId="5" borderId="1" xfId="1" applyNumberFormat="1" applyFont="1" applyFill="1" applyBorder="1" applyAlignment="1">
      <alignment horizontal="center" vertical="center" wrapText="1"/>
    </xf>
    <xf numFmtId="9" fontId="13" fillId="5" borderId="2" xfId="1" applyNumberFormat="1" applyFont="1" applyFill="1" applyBorder="1" applyAlignment="1">
      <alignment horizontal="center" vertical="center" wrapText="1"/>
    </xf>
    <xf numFmtId="0" fontId="13" fillId="0" borderId="1" xfId="1" applyFont="1" applyBorder="1" applyAlignment="1">
      <alignment horizontal="right" wrapText="1"/>
    </xf>
    <xf numFmtId="0" fontId="13" fillId="0" borderId="2" xfId="1" applyFont="1" applyBorder="1" applyAlignment="1">
      <alignment horizontal="right" wrapText="1"/>
    </xf>
    <xf numFmtId="0" fontId="13" fillId="0" borderId="3" xfId="1" applyFont="1" applyBorder="1" applyAlignment="1">
      <alignment horizontal="right" wrapText="1"/>
    </xf>
    <xf numFmtId="0" fontId="23" fillId="7" borderId="1" xfId="1" applyFont="1" applyFill="1" applyBorder="1" applyAlignment="1">
      <alignment horizontal="center" vertical="center" wrapText="1"/>
    </xf>
    <xf numFmtId="0" fontId="23" fillId="7" borderId="2" xfId="1" applyFont="1" applyFill="1" applyBorder="1" applyAlignment="1">
      <alignment horizontal="center" vertical="center" wrapText="1"/>
    </xf>
    <xf numFmtId="0" fontId="23" fillId="7" borderId="3" xfId="1" applyFont="1" applyFill="1" applyBorder="1" applyAlignment="1">
      <alignment horizontal="center" vertical="center" wrapText="1"/>
    </xf>
    <xf numFmtId="0" fontId="13" fillId="5" borderId="1" xfId="1" applyFont="1" applyFill="1" applyBorder="1" applyAlignment="1">
      <alignment horizontal="left" wrapText="1"/>
    </xf>
    <xf numFmtId="0" fontId="13" fillId="5" borderId="2" xfId="1" applyFont="1" applyFill="1" applyBorder="1" applyAlignment="1">
      <alignment horizontal="left" wrapText="1"/>
    </xf>
    <xf numFmtId="0" fontId="13" fillId="5" borderId="3" xfId="1" applyFont="1" applyFill="1" applyBorder="1" applyAlignment="1">
      <alignment horizontal="left" wrapText="1"/>
    </xf>
    <xf numFmtId="38" fontId="5" fillId="0" borderId="1" xfId="1" applyNumberFormat="1" applyFont="1" applyFill="1" applyBorder="1" applyAlignment="1">
      <alignment horizontal="left" vertical="center" wrapText="1"/>
    </xf>
    <xf numFmtId="38" fontId="5" fillId="0" borderId="3" xfId="1" applyNumberFormat="1" applyFont="1" applyFill="1" applyBorder="1" applyAlignment="1">
      <alignment horizontal="left" vertical="center" wrapText="1"/>
    </xf>
    <xf numFmtId="38" fontId="5" fillId="0" borderId="4" xfId="1" applyNumberFormat="1" applyFont="1" applyFill="1" applyBorder="1" applyAlignment="1">
      <alignment horizontal="left" vertical="center" wrapText="1"/>
    </xf>
    <xf numFmtId="0" fontId="5" fillId="0" borderId="4" xfId="1" applyFont="1" applyBorder="1" applyAlignment="1">
      <alignment horizontal="right" wrapText="1"/>
    </xf>
    <xf numFmtId="0" fontId="11" fillId="7" borderId="4" xfId="1" applyFont="1" applyFill="1" applyBorder="1" applyAlignment="1">
      <alignment horizontal="right" wrapText="1"/>
    </xf>
    <xf numFmtId="176" fontId="13" fillId="7" borderId="4" xfId="2" applyFont="1" applyFill="1" applyBorder="1" applyAlignment="1">
      <alignment horizontal="right" vertical="center" wrapText="1"/>
    </xf>
    <xf numFmtId="176" fontId="5" fillId="0" borderId="4" xfId="2" applyFont="1" applyBorder="1" applyAlignment="1">
      <alignment horizontal="right" vertical="center" wrapText="1"/>
    </xf>
    <xf numFmtId="0" fontId="2" fillId="0" borderId="4" xfId="1" applyFont="1" applyFill="1" applyBorder="1" applyAlignment="1">
      <alignment horizontal="center" wrapText="1"/>
    </xf>
    <xf numFmtId="2" fontId="5" fillId="0" borderId="4" xfId="2" applyNumberFormat="1" applyFont="1" applyBorder="1" applyAlignment="1">
      <alignment horizontal="right" vertical="center" wrapText="1"/>
    </xf>
    <xf numFmtId="0" fontId="5" fillId="6" borderId="4" xfId="1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center" wrapText="1"/>
    </xf>
    <xf numFmtId="0" fontId="6" fillId="2" borderId="4" xfId="1" applyFont="1" applyFill="1" applyBorder="1" applyAlignment="1">
      <alignment horizontal="right" vertical="center" wrapText="1"/>
    </xf>
    <xf numFmtId="0" fontId="9" fillId="3" borderId="4" xfId="1" applyFont="1" applyFill="1" applyBorder="1" applyAlignment="1">
      <alignment horizontal="center" vertical="center" wrapText="1"/>
    </xf>
    <xf numFmtId="0" fontId="13" fillId="0" borderId="4" xfId="1" applyFont="1" applyBorder="1" applyAlignment="1">
      <alignment horizontal="right" wrapText="1"/>
    </xf>
    <xf numFmtId="0" fontId="2" fillId="0" borderId="2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center" wrapText="1"/>
    </xf>
    <xf numFmtId="0" fontId="13" fillId="5" borderId="4" xfId="1" applyFont="1" applyFill="1" applyBorder="1" applyAlignment="1">
      <alignment horizontal="left" wrapText="1"/>
    </xf>
  </cellXfs>
  <cellStyles count="4">
    <cellStyle name="百分比 2" xfId="3"/>
    <cellStyle name="常规" xfId="0" builtinId="0"/>
    <cellStyle name="常规 2" xfId="1"/>
    <cellStyle name="千位分隔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T55"/>
  <sheetViews>
    <sheetView showGridLines="0" tabSelected="1" topLeftCell="A34" zoomScale="80" zoomScaleNormal="80" workbookViewId="0">
      <pane xSplit="10" topLeftCell="Q1" activePane="topRight" state="frozen"/>
      <selection pane="topRight" activeCell="T48" sqref="T48"/>
    </sheetView>
  </sheetViews>
  <sheetFormatPr defaultRowHeight="14.25"/>
  <cols>
    <col min="1" max="1" width="6" style="25" customWidth="1"/>
    <col min="2" max="2" width="8.5" style="25" customWidth="1"/>
    <col min="3" max="3" width="37.875" style="25" customWidth="1"/>
    <col min="4" max="4" width="25.375" style="23" customWidth="1"/>
    <col min="5" max="5" width="36.625" style="23" customWidth="1"/>
    <col min="6" max="8" width="13.875" style="25" customWidth="1"/>
    <col min="9" max="9" width="13.5" style="25" customWidth="1"/>
    <col min="10" max="10" width="16.25" style="25" customWidth="1"/>
    <col min="11" max="13" width="13.125" style="25" customWidth="1"/>
    <col min="14" max="14" width="15.25" style="25" customWidth="1"/>
    <col min="15" max="15" width="50.25" style="25" customWidth="1"/>
    <col min="16" max="18" width="13.125" style="25" customWidth="1"/>
    <col min="19" max="19" width="15.25" style="25" customWidth="1"/>
    <col min="20" max="20" width="61.875" style="25" customWidth="1"/>
    <col min="21" max="16384" width="9" style="25"/>
  </cols>
  <sheetData>
    <row r="2" spans="2:8" ht="22.5">
      <c r="B2" s="105" t="s">
        <v>37</v>
      </c>
      <c r="C2" s="105"/>
      <c r="D2" s="105"/>
      <c r="E2" s="105"/>
      <c r="F2" s="67"/>
      <c r="G2" s="67"/>
      <c r="H2" s="24"/>
    </row>
    <row r="3" spans="2:8" ht="34.5">
      <c r="B3" s="2"/>
      <c r="C3" s="67" t="s">
        <v>0</v>
      </c>
      <c r="D3" s="106" t="s">
        <v>1</v>
      </c>
      <c r="E3" s="106"/>
      <c r="F3" s="62" t="s">
        <v>95</v>
      </c>
      <c r="G3" s="70" t="s">
        <v>98</v>
      </c>
      <c r="H3" s="24"/>
    </row>
    <row r="4" spans="2:8" ht="18">
      <c r="B4" s="26" t="s">
        <v>2</v>
      </c>
      <c r="C4" s="26" t="s">
        <v>3</v>
      </c>
      <c r="D4" s="107" t="s">
        <v>4</v>
      </c>
      <c r="E4" s="107"/>
      <c r="F4" s="66"/>
      <c r="G4" s="66"/>
      <c r="H4" s="24"/>
    </row>
    <row r="5" spans="2:8" ht="17.25">
      <c r="B5" s="27">
        <v>1</v>
      </c>
      <c r="C5" s="1" t="str">
        <f>C21</f>
        <v>方案整体策划</v>
      </c>
      <c r="D5" s="101">
        <f>J23</f>
        <v>10000</v>
      </c>
      <c r="E5" s="101"/>
      <c r="F5" s="65">
        <f>N23</f>
        <v>0</v>
      </c>
      <c r="G5" s="65">
        <f>S23</f>
        <v>0</v>
      </c>
      <c r="H5" s="24"/>
    </row>
    <row r="6" spans="2:8" ht="17.25">
      <c r="B6" s="27">
        <v>2</v>
      </c>
      <c r="C6" s="1" t="str">
        <f>C24</f>
        <v>内容整理规划及运维</v>
      </c>
      <c r="D6" s="101">
        <f>J28</f>
        <v>31000</v>
      </c>
      <c r="E6" s="101"/>
      <c r="F6" s="65">
        <f>N28</f>
        <v>3000</v>
      </c>
      <c r="G6" s="65">
        <f>S28</f>
        <v>18000</v>
      </c>
      <c r="H6" s="24"/>
    </row>
    <row r="7" spans="2:8" ht="17.25">
      <c r="B7" s="27">
        <v>3</v>
      </c>
      <c r="C7" s="1" t="str">
        <f>C29</f>
        <v>创意设计</v>
      </c>
      <c r="D7" s="101">
        <f>J35</f>
        <v>59000</v>
      </c>
      <c r="E7" s="101"/>
      <c r="F7" s="65">
        <f>N35</f>
        <v>25300</v>
      </c>
      <c r="G7" s="65">
        <f>S35</f>
        <v>8800</v>
      </c>
      <c r="H7" s="24"/>
    </row>
    <row r="8" spans="2:8" ht="17.25">
      <c r="B8" s="27">
        <v>4</v>
      </c>
      <c r="C8" s="1" t="str">
        <f>C36</f>
        <v>数据报告</v>
      </c>
      <c r="D8" s="101">
        <f>J38</f>
        <v>3000</v>
      </c>
      <c r="E8" s="101"/>
      <c r="F8" s="65">
        <f>N38</f>
        <v>3000</v>
      </c>
      <c r="G8" s="65">
        <f>S38</f>
        <v>15000</v>
      </c>
      <c r="H8" s="24"/>
    </row>
    <row r="9" spans="2:8" ht="17.25">
      <c r="B9" s="27">
        <v>5</v>
      </c>
      <c r="C9" s="1" t="str">
        <f>C39</f>
        <v>微信推送内容</v>
      </c>
      <c r="D9" s="101">
        <f>J43</f>
        <v>63000</v>
      </c>
      <c r="E9" s="101"/>
      <c r="F9" s="65">
        <f>N43</f>
        <v>32000</v>
      </c>
      <c r="G9" s="65">
        <f>S43</f>
        <v>32000</v>
      </c>
      <c r="H9" s="24"/>
    </row>
    <row r="10" spans="2:8" ht="17.25">
      <c r="B10" s="27">
        <v>6</v>
      </c>
      <c r="C10" s="1" t="str">
        <f>C44</f>
        <v>年终数据报告H5</v>
      </c>
      <c r="D10" s="103">
        <f>J46</f>
        <v>25000</v>
      </c>
      <c r="E10" s="103"/>
      <c r="F10" s="65">
        <f>N46</f>
        <v>0</v>
      </c>
      <c r="G10" s="65">
        <f>S46</f>
        <v>36000</v>
      </c>
      <c r="H10" s="24"/>
    </row>
    <row r="11" spans="2:8" ht="17.25">
      <c r="B11" s="27">
        <v>7</v>
      </c>
      <c r="C11" s="1" t="str">
        <f>C47</f>
        <v>人员支持</v>
      </c>
      <c r="D11" s="103">
        <f>J49</f>
        <v>0</v>
      </c>
      <c r="E11" s="103"/>
      <c r="F11" s="65">
        <f>N49</f>
        <v>0</v>
      </c>
      <c r="G11" s="65">
        <f>O49</f>
        <v>0</v>
      </c>
      <c r="H11" s="24"/>
    </row>
    <row r="12" spans="2:8" ht="17.25">
      <c r="B12" s="98" t="str">
        <f>B50</f>
        <v>Total Amount</v>
      </c>
      <c r="C12" s="98"/>
      <c r="D12" s="101">
        <f>J50</f>
        <v>191000</v>
      </c>
      <c r="E12" s="101"/>
      <c r="F12" s="64">
        <f>N50</f>
        <v>63300</v>
      </c>
      <c r="G12" s="64">
        <f>S50</f>
        <v>124800</v>
      </c>
      <c r="H12" s="24"/>
    </row>
    <row r="13" spans="2:8" ht="17.25">
      <c r="B13" s="98" t="str">
        <f>B51</f>
        <v>优惠金额(Saving10%)</v>
      </c>
      <c r="C13" s="98" t="str">
        <f>B51</f>
        <v>优惠金额(Saving10%)</v>
      </c>
      <c r="D13" s="101">
        <f t="shared" ref="D13:D14" si="0">J51</f>
        <v>171900</v>
      </c>
      <c r="E13" s="101"/>
      <c r="F13" s="65">
        <f>N51</f>
        <v>56970</v>
      </c>
      <c r="G13" s="65">
        <f>S51</f>
        <v>117420</v>
      </c>
      <c r="H13" s="24"/>
    </row>
    <row r="14" spans="2:8" ht="17.25">
      <c r="B14" s="98" t="str">
        <f>C52</f>
        <v>税 Tax</v>
      </c>
      <c r="C14" s="98" t="str">
        <f>C52</f>
        <v>税 Tax</v>
      </c>
      <c r="D14" s="101">
        <f t="shared" si="0"/>
        <v>10314</v>
      </c>
      <c r="E14" s="101"/>
      <c r="F14" s="65">
        <f>N52</f>
        <v>3418.2</v>
      </c>
      <c r="G14" s="65">
        <f>S52</f>
        <v>4885.2</v>
      </c>
      <c r="H14" s="24"/>
    </row>
    <row r="15" spans="2:8" ht="18">
      <c r="B15" s="99" t="str">
        <f>B53</f>
        <v>Final Amount</v>
      </c>
      <c r="C15" s="99" t="str">
        <f>B53</f>
        <v>Final Amount</v>
      </c>
      <c r="D15" s="100">
        <f>J53</f>
        <v>182214</v>
      </c>
      <c r="E15" s="100"/>
      <c r="F15" s="76">
        <f>N53</f>
        <v>60388.2</v>
      </c>
      <c r="G15" s="76">
        <f>S53</f>
        <v>122305.2</v>
      </c>
      <c r="H15" s="72"/>
    </row>
    <row r="16" spans="2:8" ht="27.75" customHeight="1">
      <c r="B16" s="81" t="s">
        <v>105</v>
      </c>
      <c r="C16" s="81"/>
      <c r="D16" s="82">
        <f>D15</f>
        <v>182214</v>
      </c>
      <c r="E16" s="83"/>
      <c r="F16" s="77">
        <f>F15</f>
        <v>60388.2</v>
      </c>
      <c r="G16" s="77">
        <f>S54</f>
        <v>121825.8</v>
      </c>
      <c r="H16" s="72"/>
    </row>
    <row r="17" spans="2:20" ht="18">
      <c r="B17" s="3"/>
      <c r="C17" s="4"/>
      <c r="D17" s="5"/>
      <c r="E17" s="71"/>
      <c r="F17" s="28"/>
      <c r="G17" s="24"/>
      <c r="H17" s="24"/>
      <c r="I17" s="24"/>
      <c r="J17" s="24"/>
    </row>
    <row r="18" spans="2:20" ht="17.25">
      <c r="B18" s="3"/>
      <c r="C18" s="7"/>
      <c r="D18" s="8"/>
      <c r="E18" s="6"/>
      <c r="F18" s="28"/>
      <c r="G18" s="24"/>
      <c r="H18" s="24"/>
      <c r="I18" s="24"/>
      <c r="J18" s="24"/>
    </row>
    <row r="19" spans="2:20" ht="22.5" customHeight="1">
      <c r="B19" s="102" t="s">
        <v>6</v>
      </c>
      <c r="C19" s="102"/>
      <c r="D19" s="102"/>
      <c r="E19" s="102"/>
      <c r="F19" s="102"/>
      <c r="G19" s="102"/>
      <c r="H19" s="102"/>
      <c r="I19" s="102"/>
      <c r="J19" s="102"/>
      <c r="K19" s="109" t="s">
        <v>92</v>
      </c>
      <c r="L19" s="109"/>
      <c r="M19" s="109"/>
      <c r="N19" s="109"/>
      <c r="O19" s="110"/>
      <c r="P19" s="109" t="s">
        <v>98</v>
      </c>
      <c r="Q19" s="109"/>
      <c r="R19" s="109"/>
      <c r="S19" s="109"/>
      <c r="T19" s="110"/>
    </row>
    <row r="20" spans="2:20" ht="36">
      <c r="B20" s="9" t="s">
        <v>7</v>
      </c>
      <c r="C20" s="9" t="s">
        <v>8</v>
      </c>
      <c r="D20" s="10"/>
      <c r="E20" s="10" t="s">
        <v>9</v>
      </c>
      <c r="F20" s="9" t="s">
        <v>10</v>
      </c>
      <c r="G20" s="11" t="s">
        <v>11</v>
      </c>
      <c r="H20" s="12" t="s">
        <v>12</v>
      </c>
      <c r="I20" s="12" t="s">
        <v>13</v>
      </c>
      <c r="J20" s="13" t="s">
        <v>14</v>
      </c>
      <c r="K20" s="63" t="s">
        <v>86</v>
      </c>
      <c r="L20" s="63" t="s">
        <v>87</v>
      </c>
      <c r="M20" s="63" t="s">
        <v>88</v>
      </c>
      <c r="N20" s="63" t="s">
        <v>89</v>
      </c>
      <c r="O20" s="63" t="s">
        <v>90</v>
      </c>
      <c r="P20" s="68" t="s">
        <v>11</v>
      </c>
      <c r="Q20" s="68" t="s">
        <v>87</v>
      </c>
      <c r="R20" s="68" t="s">
        <v>88</v>
      </c>
      <c r="S20" s="68" t="s">
        <v>14</v>
      </c>
      <c r="T20" s="68" t="s">
        <v>90</v>
      </c>
    </row>
    <row r="21" spans="2:20" s="48" customFormat="1" ht="18">
      <c r="B21" s="29">
        <v>1</v>
      </c>
      <c r="C21" s="92" t="s">
        <v>15</v>
      </c>
      <c r="D21" s="93"/>
      <c r="E21" s="93"/>
      <c r="F21" s="93"/>
      <c r="G21" s="93"/>
      <c r="H21" s="93"/>
      <c r="I21" s="93"/>
      <c r="J21" s="94"/>
      <c r="K21" s="111"/>
      <c r="L21" s="111"/>
      <c r="M21" s="111"/>
      <c r="N21" s="111"/>
      <c r="O21" s="111"/>
      <c r="P21" s="111"/>
      <c r="Q21" s="111"/>
      <c r="R21" s="111"/>
      <c r="S21" s="111"/>
      <c r="T21" s="111"/>
    </row>
    <row r="22" spans="2:20" s="28" customFormat="1" ht="17.25">
      <c r="B22" s="30" t="s">
        <v>41</v>
      </c>
      <c r="C22" s="31" t="s">
        <v>16</v>
      </c>
      <c r="D22" s="95" t="s">
        <v>38</v>
      </c>
      <c r="E22" s="96"/>
      <c r="F22" s="16" t="s">
        <v>17</v>
      </c>
      <c r="G22" s="32">
        <v>1</v>
      </c>
      <c r="H22" s="17">
        <v>1</v>
      </c>
      <c r="I22" s="33">
        <v>10000</v>
      </c>
      <c r="J22" s="33">
        <f>G22*H22*I22</f>
        <v>10000</v>
      </c>
      <c r="K22" s="32">
        <v>0</v>
      </c>
      <c r="L22" s="17">
        <v>0</v>
      </c>
      <c r="M22" s="33">
        <v>10000</v>
      </c>
      <c r="N22" s="33">
        <f>K22*L22*M22</f>
        <v>0</v>
      </c>
      <c r="O22" s="1"/>
      <c r="P22" s="32"/>
      <c r="Q22" s="17"/>
      <c r="R22" s="33">
        <v>10000</v>
      </c>
      <c r="S22" s="33">
        <f>P22*Q22*R22</f>
        <v>0</v>
      </c>
      <c r="T22" s="1"/>
    </row>
    <row r="23" spans="2:20" ht="18">
      <c r="B23" s="86" t="s">
        <v>91</v>
      </c>
      <c r="C23" s="87"/>
      <c r="D23" s="87"/>
      <c r="E23" s="87"/>
      <c r="F23" s="87"/>
      <c r="G23" s="87"/>
      <c r="H23" s="87"/>
      <c r="I23" s="88"/>
      <c r="J23" s="33">
        <f>SUM(J22)</f>
        <v>10000</v>
      </c>
      <c r="K23" s="108" t="s">
        <v>33</v>
      </c>
      <c r="L23" s="108"/>
      <c r="M23" s="108"/>
      <c r="N23" s="33">
        <f>SUM(N22)</f>
        <v>0</v>
      </c>
      <c r="O23" s="55"/>
      <c r="P23" s="108" t="s">
        <v>33</v>
      </c>
      <c r="Q23" s="108"/>
      <c r="R23" s="108"/>
      <c r="S23" s="33">
        <f>SUM(S22)</f>
        <v>0</v>
      </c>
      <c r="T23" s="55"/>
    </row>
    <row r="24" spans="2:20" ht="18">
      <c r="B24" s="29">
        <v>2</v>
      </c>
      <c r="C24" s="92" t="s">
        <v>54</v>
      </c>
      <c r="D24" s="93"/>
      <c r="E24" s="93"/>
      <c r="F24" s="93"/>
      <c r="G24" s="93"/>
      <c r="H24" s="93"/>
      <c r="I24" s="93"/>
      <c r="J24" s="94"/>
      <c r="K24" s="111"/>
      <c r="L24" s="111"/>
      <c r="M24" s="111"/>
      <c r="N24" s="111"/>
      <c r="O24" s="111"/>
      <c r="P24" s="111"/>
      <c r="Q24" s="111"/>
      <c r="R24" s="111"/>
      <c r="S24" s="111"/>
      <c r="T24" s="111"/>
    </row>
    <row r="25" spans="2:20" s="28" customFormat="1" ht="51.75" customHeight="1">
      <c r="B25" s="30" t="s">
        <v>42</v>
      </c>
      <c r="C25" s="31" t="s">
        <v>40</v>
      </c>
      <c r="D25" s="95" t="s">
        <v>43</v>
      </c>
      <c r="E25" s="96"/>
      <c r="F25" s="16" t="s">
        <v>39</v>
      </c>
      <c r="G25" s="32">
        <v>1</v>
      </c>
      <c r="H25" s="17">
        <v>1</v>
      </c>
      <c r="I25" s="33">
        <v>10000</v>
      </c>
      <c r="J25" s="33">
        <f t="shared" ref="J25" si="1">G25*H25*I25</f>
        <v>10000</v>
      </c>
      <c r="K25" s="1"/>
      <c r="L25" s="1"/>
      <c r="M25" s="33">
        <v>10000</v>
      </c>
      <c r="N25" s="1"/>
      <c r="O25" s="1"/>
      <c r="P25" s="1"/>
      <c r="Q25" s="1"/>
      <c r="R25" s="33">
        <v>10000</v>
      </c>
      <c r="S25" s="1"/>
      <c r="T25" s="1"/>
    </row>
    <row r="26" spans="2:20" s="28" customFormat="1" ht="17.25">
      <c r="B26" s="30" t="s">
        <v>55</v>
      </c>
      <c r="C26" s="31" t="s">
        <v>18</v>
      </c>
      <c r="D26" s="95"/>
      <c r="E26" s="96"/>
      <c r="F26" s="16" t="s">
        <v>77</v>
      </c>
      <c r="G26" s="32">
        <v>2</v>
      </c>
      <c r="H26" s="17">
        <v>1</v>
      </c>
      <c r="I26" s="33">
        <v>3000</v>
      </c>
      <c r="J26" s="33">
        <f>G26*H26*I26</f>
        <v>6000</v>
      </c>
      <c r="K26" s="32">
        <v>1</v>
      </c>
      <c r="L26" s="17">
        <v>1</v>
      </c>
      <c r="M26" s="33">
        <v>3000</v>
      </c>
      <c r="N26" s="33">
        <f>K26*L26*M26</f>
        <v>3000</v>
      </c>
      <c r="O26" s="1"/>
      <c r="P26" s="32">
        <v>1</v>
      </c>
      <c r="Q26" s="17">
        <v>1</v>
      </c>
      <c r="R26" s="33">
        <v>3000</v>
      </c>
      <c r="S26" s="33">
        <f>P26*Q26*R26</f>
        <v>3000</v>
      </c>
      <c r="T26" s="1"/>
    </row>
    <row r="27" spans="2:20" s="28" customFormat="1" ht="34.5">
      <c r="B27" s="30" t="s">
        <v>61</v>
      </c>
      <c r="C27" s="18" t="s">
        <v>60</v>
      </c>
      <c r="D27" s="104" t="s">
        <v>62</v>
      </c>
      <c r="E27" s="104"/>
      <c r="F27" s="16" t="s">
        <v>63</v>
      </c>
      <c r="G27" s="19">
        <v>10</v>
      </c>
      <c r="H27" s="20">
        <v>1</v>
      </c>
      <c r="I27" s="34">
        <v>1500</v>
      </c>
      <c r="J27" s="35">
        <f>G27*H27*I27</f>
        <v>15000</v>
      </c>
      <c r="K27" s="1"/>
      <c r="L27" s="1"/>
      <c r="M27" s="34">
        <v>1500</v>
      </c>
      <c r="N27" s="1"/>
      <c r="O27" s="1"/>
      <c r="P27" s="1">
        <v>10</v>
      </c>
      <c r="Q27" s="1">
        <v>1</v>
      </c>
      <c r="R27" s="34">
        <v>1500</v>
      </c>
      <c r="S27" s="33">
        <f>P27*Q27*R27</f>
        <v>15000</v>
      </c>
      <c r="T27" s="1" t="s">
        <v>103</v>
      </c>
    </row>
    <row r="28" spans="2:20" ht="18">
      <c r="B28" s="86" t="s">
        <v>33</v>
      </c>
      <c r="C28" s="87"/>
      <c r="D28" s="87"/>
      <c r="E28" s="87"/>
      <c r="F28" s="87"/>
      <c r="G28" s="87"/>
      <c r="H28" s="87"/>
      <c r="I28" s="88"/>
      <c r="J28" s="33">
        <f>SUM(J25:J27)</f>
        <v>31000</v>
      </c>
      <c r="K28" s="108" t="s">
        <v>33</v>
      </c>
      <c r="L28" s="108"/>
      <c r="M28" s="108"/>
      <c r="N28" s="33">
        <f>SUM(N25:N27)</f>
        <v>3000</v>
      </c>
      <c r="O28" s="55"/>
      <c r="P28" s="108" t="s">
        <v>33</v>
      </c>
      <c r="Q28" s="108"/>
      <c r="R28" s="108"/>
      <c r="S28" s="33">
        <f>SUM(S25:S27)</f>
        <v>18000</v>
      </c>
      <c r="T28" s="55"/>
    </row>
    <row r="29" spans="2:20" ht="18">
      <c r="B29" s="29">
        <v>3</v>
      </c>
      <c r="C29" s="92" t="s">
        <v>44</v>
      </c>
      <c r="D29" s="93"/>
      <c r="E29" s="93"/>
      <c r="F29" s="93">
        <f>SUM(J30:J33)</f>
        <v>59000</v>
      </c>
      <c r="G29" s="93">
        <v>1</v>
      </c>
      <c r="H29" s="93">
        <v>1</v>
      </c>
      <c r="I29" s="93">
        <v>80000</v>
      </c>
      <c r="J29" s="94">
        <f t="shared" ref="J29:J34" si="2">G29*H29*I29</f>
        <v>80000</v>
      </c>
      <c r="K29" s="111"/>
      <c r="L29" s="111"/>
      <c r="M29" s="111"/>
      <c r="N29" s="111"/>
      <c r="O29" s="111"/>
      <c r="P29" s="111"/>
      <c r="Q29" s="111"/>
      <c r="R29" s="111"/>
      <c r="S29" s="111"/>
      <c r="T29" s="111"/>
    </row>
    <row r="30" spans="2:20" s="28" customFormat="1" ht="49.5">
      <c r="B30" s="30" t="s">
        <v>45</v>
      </c>
      <c r="C30" s="31" t="s">
        <v>46</v>
      </c>
      <c r="D30" s="95" t="s">
        <v>59</v>
      </c>
      <c r="E30" s="96"/>
      <c r="F30" s="16" t="s">
        <v>47</v>
      </c>
      <c r="G30" s="32">
        <v>30</v>
      </c>
      <c r="H30" s="17">
        <v>1</v>
      </c>
      <c r="I30" s="33">
        <v>800</v>
      </c>
      <c r="J30" s="33">
        <f t="shared" si="2"/>
        <v>24000</v>
      </c>
      <c r="K30" s="32">
        <v>16</v>
      </c>
      <c r="L30" s="17">
        <v>1</v>
      </c>
      <c r="M30" s="33">
        <v>800</v>
      </c>
      <c r="N30" s="33">
        <f>K30*L30*M30</f>
        <v>12800</v>
      </c>
      <c r="O30" s="54" t="s">
        <v>93</v>
      </c>
      <c r="P30" s="32">
        <v>9</v>
      </c>
      <c r="Q30" s="17">
        <v>1</v>
      </c>
      <c r="R30" s="33">
        <v>800</v>
      </c>
      <c r="S30" s="33">
        <f>P30*Q30*R30</f>
        <v>7200</v>
      </c>
      <c r="T30" s="54" t="s">
        <v>101</v>
      </c>
    </row>
    <row r="31" spans="2:20" s="28" customFormat="1" ht="35.25" customHeight="1">
      <c r="B31" s="30" t="s">
        <v>56</v>
      </c>
      <c r="C31" s="31" t="s">
        <v>28</v>
      </c>
      <c r="D31" s="95" t="s">
        <v>48</v>
      </c>
      <c r="E31" s="96"/>
      <c r="F31" s="16" t="s">
        <v>49</v>
      </c>
      <c r="G31" s="32">
        <v>1</v>
      </c>
      <c r="H31" s="17">
        <v>1</v>
      </c>
      <c r="I31" s="33">
        <v>2000</v>
      </c>
      <c r="J31" s="33">
        <f t="shared" si="2"/>
        <v>2000</v>
      </c>
      <c r="K31" s="1"/>
      <c r="L31" s="1"/>
      <c r="M31" s="33">
        <v>2000</v>
      </c>
      <c r="N31" s="1"/>
      <c r="O31" s="1"/>
      <c r="P31" s="1"/>
      <c r="Q31" s="1"/>
      <c r="R31" s="33">
        <v>2000</v>
      </c>
      <c r="S31" s="1"/>
      <c r="T31" s="1"/>
    </row>
    <row r="32" spans="2:20" s="28" customFormat="1" ht="35.25" customHeight="1">
      <c r="B32" s="30" t="s">
        <v>57</v>
      </c>
      <c r="C32" s="31" t="s">
        <v>29</v>
      </c>
      <c r="D32" s="95" t="s">
        <v>50</v>
      </c>
      <c r="E32" s="96"/>
      <c r="F32" s="16" t="s">
        <v>51</v>
      </c>
      <c r="G32" s="32">
        <v>5</v>
      </c>
      <c r="H32" s="17">
        <v>1</v>
      </c>
      <c r="I32" s="33">
        <v>1600</v>
      </c>
      <c r="J32" s="33">
        <f t="shared" si="2"/>
        <v>8000</v>
      </c>
      <c r="K32" s="1"/>
      <c r="L32" s="1"/>
      <c r="M32" s="33">
        <v>1600</v>
      </c>
      <c r="N32" s="1"/>
      <c r="O32" s="1"/>
      <c r="P32" s="1">
        <v>1</v>
      </c>
      <c r="Q32" s="1">
        <v>1</v>
      </c>
      <c r="R32" s="33">
        <v>1600</v>
      </c>
      <c r="S32" s="33">
        <f>P32*Q32*R32</f>
        <v>1600</v>
      </c>
      <c r="T32" s="1" t="s">
        <v>100</v>
      </c>
    </row>
    <row r="33" spans="2:20" s="28" customFormat="1" ht="82.5">
      <c r="B33" s="30" t="s">
        <v>58</v>
      </c>
      <c r="C33" s="31" t="s">
        <v>52</v>
      </c>
      <c r="D33" s="95" t="s">
        <v>53</v>
      </c>
      <c r="E33" s="96"/>
      <c r="F33" s="16" t="s">
        <v>51</v>
      </c>
      <c r="G33" s="32">
        <v>10</v>
      </c>
      <c r="H33" s="17">
        <v>1</v>
      </c>
      <c r="I33" s="33">
        <v>2500</v>
      </c>
      <c r="J33" s="33">
        <f t="shared" si="2"/>
        <v>25000</v>
      </c>
      <c r="K33" s="32">
        <v>5</v>
      </c>
      <c r="L33" s="17">
        <v>1</v>
      </c>
      <c r="M33" s="33">
        <v>2500</v>
      </c>
      <c r="N33" s="33">
        <f t="shared" ref="N33" si="3">K33*L33*M33</f>
        <v>12500</v>
      </c>
      <c r="O33" s="59" t="s">
        <v>97</v>
      </c>
      <c r="P33" s="32"/>
      <c r="Q33" s="17"/>
      <c r="R33" s="33">
        <v>2500</v>
      </c>
      <c r="S33" s="33">
        <f t="shared" ref="S33" si="4">P33*Q33*R33</f>
        <v>0</v>
      </c>
      <c r="T33" s="59"/>
    </row>
    <row r="34" spans="2:20" s="38" customFormat="1" ht="17.25">
      <c r="B34" s="36" t="s">
        <v>70</v>
      </c>
      <c r="C34" s="31" t="s">
        <v>85</v>
      </c>
      <c r="D34" s="97" t="s">
        <v>32</v>
      </c>
      <c r="E34" s="97"/>
      <c r="F34" s="16" t="s">
        <v>30</v>
      </c>
      <c r="G34" s="32">
        <v>0</v>
      </c>
      <c r="H34" s="17">
        <v>1</v>
      </c>
      <c r="I34" s="37">
        <v>500</v>
      </c>
      <c r="J34" s="37">
        <f t="shared" si="2"/>
        <v>0</v>
      </c>
      <c r="K34" s="56"/>
      <c r="L34" s="57"/>
      <c r="M34" s="37">
        <v>500</v>
      </c>
      <c r="N34" s="57"/>
      <c r="O34" s="57"/>
      <c r="P34" s="56"/>
      <c r="Q34" s="57"/>
      <c r="R34" s="37">
        <v>500</v>
      </c>
      <c r="S34" s="57"/>
      <c r="T34" s="57"/>
    </row>
    <row r="35" spans="2:20" ht="18">
      <c r="B35" s="86" t="s">
        <v>33</v>
      </c>
      <c r="C35" s="87"/>
      <c r="D35" s="87"/>
      <c r="E35" s="87"/>
      <c r="F35" s="87"/>
      <c r="G35" s="87"/>
      <c r="H35" s="87"/>
      <c r="I35" s="88"/>
      <c r="J35" s="33">
        <f>SUM(J30:J33)</f>
        <v>59000</v>
      </c>
      <c r="K35" s="108" t="s">
        <v>33</v>
      </c>
      <c r="L35" s="108"/>
      <c r="M35" s="108"/>
      <c r="N35" s="33">
        <f>SUM(N30:N34)</f>
        <v>25300</v>
      </c>
      <c r="O35" s="55"/>
      <c r="P35" s="108" t="s">
        <v>33</v>
      </c>
      <c r="Q35" s="108"/>
      <c r="R35" s="108"/>
      <c r="S35" s="33">
        <f>SUM(S30:S34)</f>
        <v>8800</v>
      </c>
      <c r="T35" s="55"/>
    </row>
    <row r="36" spans="2:20" ht="18">
      <c r="B36" s="29" t="s">
        <v>64</v>
      </c>
      <c r="C36" s="92" t="s">
        <v>71</v>
      </c>
      <c r="D36" s="93" t="s">
        <v>19</v>
      </c>
      <c r="E36" s="93"/>
      <c r="F36" s="93">
        <f>SUM(J37)</f>
        <v>3000</v>
      </c>
      <c r="G36" s="93">
        <v>0</v>
      </c>
      <c r="H36" s="93">
        <v>1</v>
      </c>
      <c r="I36" s="93">
        <v>5000</v>
      </c>
      <c r="J36" s="94">
        <f>G36*H36*I36</f>
        <v>0</v>
      </c>
      <c r="K36" s="111"/>
      <c r="L36" s="111"/>
      <c r="M36" s="111"/>
      <c r="N36" s="111"/>
      <c r="O36" s="111"/>
      <c r="P36" s="111"/>
      <c r="Q36" s="111"/>
      <c r="R36" s="111"/>
      <c r="S36" s="111"/>
      <c r="T36" s="111"/>
    </row>
    <row r="37" spans="2:20" s="28" customFormat="1" ht="17.25">
      <c r="B37" s="39" t="s">
        <v>65</v>
      </c>
      <c r="C37" s="18" t="s">
        <v>20</v>
      </c>
      <c r="D37" s="97" t="s">
        <v>79</v>
      </c>
      <c r="E37" s="97"/>
      <c r="F37" s="16" t="s">
        <v>21</v>
      </c>
      <c r="G37" s="21">
        <v>1</v>
      </c>
      <c r="H37" s="22">
        <v>1</v>
      </c>
      <c r="I37" s="40">
        <v>3000</v>
      </c>
      <c r="J37" s="35">
        <f t="shared" ref="J37" si="5">G37*H37*I37</f>
        <v>3000</v>
      </c>
      <c r="K37" s="21">
        <v>1</v>
      </c>
      <c r="L37" s="22">
        <v>1</v>
      </c>
      <c r="M37" s="40">
        <v>3000</v>
      </c>
      <c r="N37" s="35">
        <f t="shared" ref="N37" si="6">K37*L37*M37</f>
        <v>3000</v>
      </c>
      <c r="O37" s="1"/>
      <c r="P37" s="21">
        <v>5</v>
      </c>
      <c r="Q37" s="22">
        <v>1</v>
      </c>
      <c r="R37" s="40">
        <v>3000</v>
      </c>
      <c r="S37" s="35">
        <f t="shared" ref="S37" si="7">P37*Q37*R37</f>
        <v>15000</v>
      </c>
      <c r="T37" s="1" t="s">
        <v>99</v>
      </c>
    </row>
    <row r="38" spans="2:20" ht="18">
      <c r="B38" s="86" t="s">
        <v>33</v>
      </c>
      <c r="C38" s="87"/>
      <c r="D38" s="87"/>
      <c r="E38" s="87"/>
      <c r="F38" s="87"/>
      <c r="G38" s="87"/>
      <c r="H38" s="87"/>
      <c r="I38" s="88"/>
      <c r="J38" s="33">
        <f>SUM(J37)</f>
        <v>3000</v>
      </c>
      <c r="K38" s="108" t="s">
        <v>33</v>
      </c>
      <c r="L38" s="108"/>
      <c r="M38" s="108"/>
      <c r="N38" s="33">
        <f>SUM(N37)</f>
        <v>3000</v>
      </c>
      <c r="O38" s="55"/>
      <c r="P38" s="108" t="s">
        <v>33</v>
      </c>
      <c r="Q38" s="108"/>
      <c r="R38" s="108"/>
      <c r="S38" s="33">
        <f>SUM(S37)</f>
        <v>15000</v>
      </c>
      <c r="T38" s="55"/>
    </row>
    <row r="39" spans="2:20" ht="18">
      <c r="B39" s="29" t="s">
        <v>72</v>
      </c>
      <c r="C39" s="92" t="s">
        <v>22</v>
      </c>
      <c r="D39" s="93"/>
      <c r="E39" s="93"/>
      <c r="F39" s="93">
        <f>SUM(J40:J46)</f>
        <v>176000</v>
      </c>
      <c r="G39" s="93"/>
      <c r="H39" s="93"/>
      <c r="I39" s="93"/>
      <c r="J39" s="94"/>
      <c r="K39" s="111"/>
      <c r="L39" s="111"/>
      <c r="M39" s="111"/>
      <c r="N39" s="111"/>
      <c r="O39" s="111"/>
      <c r="P39" s="111"/>
      <c r="Q39" s="111"/>
      <c r="R39" s="111"/>
      <c r="S39" s="111"/>
      <c r="T39" s="111"/>
    </row>
    <row r="40" spans="2:20" s="28" customFormat="1" ht="219.75" customHeight="1">
      <c r="B40" s="39" t="s">
        <v>66</v>
      </c>
      <c r="C40" s="41" t="s">
        <v>23</v>
      </c>
      <c r="D40" s="97" t="s">
        <v>82</v>
      </c>
      <c r="E40" s="97"/>
      <c r="F40" s="16" t="s">
        <v>24</v>
      </c>
      <c r="G40" s="21">
        <v>6</v>
      </c>
      <c r="H40" s="22">
        <v>1</v>
      </c>
      <c r="I40" s="40">
        <v>2500</v>
      </c>
      <c r="J40" s="35">
        <f t="shared" ref="J40:J42" si="8">G40*H40*I40</f>
        <v>15000</v>
      </c>
      <c r="K40" s="21">
        <v>12</v>
      </c>
      <c r="L40" s="22">
        <v>1</v>
      </c>
      <c r="M40" s="40">
        <v>2500</v>
      </c>
      <c r="N40" s="35">
        <f t="shared" ref="N40" si="9">K40*L40*M40</f>
        <v>30000</v>
      </c>
      <c r="O40" s="61" t="s">
        <v>96</v>
      </c>
      <c r="P40" s="21">
        <v>12</v>
      </c>
      <c r="Q40" s="22">
        <v>1</v>
      </c>
      <c r="R40" s="40">
        <v>2500</v>
      </c>
      <c r="S40" s="35">
        <f t="shared" ref="S40" si="10">P40*Q40*R40</f>
        <v>30000</v>
      </c>
      <c r="T40" s="61"/>
    </row>
    <row r="41" spans="2:20" s="28" customFormat="1" ht="41.25" customHeight="1">
      <c r="B41" s="39" t="s">
        <v>67</v>
      </c>
      <c r="C41" s="41" t="s">
        <v>25</v>
      </c>
      <c r="D41" s="97" t="s">
        <v>26</v>
      </c>
      <c r="E41" s="97"/>
      <c r="F41" s="16" t="s">
        <v>24</v>
      </c>
      <c r="G41" s="21">
        <v>6</v>
      </c>
      <c r="H41" s="22">
        <v>1</v>
      </c>
      <c r="I41" s="40">
        <v>4000</v>
      </c>
      <c r="J41" s="35">
        <f t="shared" si="8"/>
        <v>24000</v>
      </c>
      <c r="K41" s="1"/>
      <c r="L41" s="1"/>
      <c r="M41" s="40">
        <v>4000</v>
      </c>
      <c r="N41" s="1"/>
      <c r="O41" s="1"/>
      <c r="P41" s="1"/>
      <c r="Q41" s="1"/>
      <c r="R41" s="40">
        <v>4000</v>
      </c>
      <c r="S41" s="1"/>
      <c r="T41" s="1"/>
    </row>
    <row r="42" spans="2:20" s="28" customFormat="1" ht="41.25" customHeight="1">
      <c r="B42" s="39" t="s">
        <v>68</v>
      </c>
      <c r="C42" s="41" t="s">
        <v>27</v>
      </c>
      <c r="D42" s="97" t="s">
        <v>83</v>
      </c>
      <c r="E42" s="97"/>
      <c r="F42" s="16" t="s">
        <v>24</v>
      </c>
      <c r="G42" s="21">
        <v>12</v>
      </c>
      <c r="H42" s="22">
        <v>1</v>
      </c>
      <c r="I42" s="40">
        <v>2000</v>
      </c>
      <c r="J42" s="35">
        <f t="shared" si="8"/>
        <v>24000</v>
      </c>
      <c r="K42" s="21">
        <v>1</v>
      </c>
      <c r="L42" s="22">
        <v>1</v>
      </c>
      <c r="M42" s="40">
        <v>2000</v>
      </c>
      <c r="N42" s="35">
        <f t="shared" ref="N42" si="11">K42*L42*M42</f>
        <v>2000</v>
      </c>
      <c r="O42" s="60" t="s">
        <v>94</v>
      </c>
      <c r="P42" s="21">
        <v>1</v>
      </c>
      <c r="Q42" s="22">
        <v>1</v>
      </c>
      <c r="R42" s="40">
        <v>2000</v>
      </c>
      <c r="S42" s="35">
        <f t="shared" ref="S42" si="12">P42*Q42*R42</f>
        <v>2000</v>
      </c>
      <c r="T42" s="60"/>
    </row>
    <row r="43" spans="2:20" ht="18">
      <c r="B43" s="86" t="s">
        <v>33</v>
      </c>
      <c r="C43" s="87"/>
      <c r="D43" s="87"/>
      <c r="E43" s="87"/>
      <c r="F43" s="87"/>
      <c r="G43" s="87"/>
      <c r="H43" s="87"/>
      <c r="I43" s="88"/>
      <c r="J43" s="33">
        <f>SUM(J40:J42)</f>
        <v>63000</v>
      </c>
      <c r="K43" s="108" t="s">
        <v>33</v>
      </c>
      <c r="L43" s="108"/>
      <c r="M43" s="108"/>
      <c r="N43" s="33">
        <f>SUM(N40:N42)</f>
        <v>32000</v>
      </c>
      <c r="O43" s="55"/>
      <c r="P43" s="108" t="s">
        <v>33</v>
      </c>
      <c r="Q43" s="108"/>
      <c r="R43" s="108"/>
      <c r="S43" s="33">
        <f>SUM(S40:S42)</f>
        <v>32000</v>
      </c>
      <c r="T43" s="55"/>
    </row>
    <row r="44" spans="2:20" ht="18">
      <c r="B44" s="29">
        <v>6</v>
      </c>
      <c r="C44" s="92" t="s">
        <v>73</v>
      </c>
      <c r="D44" s="93"/>
      <c r="E44" s="93"/>
      <c r="F44" s="93">
        <f>SUM(J45:J52)</f>
        <v>423214</v>
      </c>
      <c r="G44" s="93"/>
      <c r="H44" s="93"/>
      <c r="I44" s="93"/>
      <c r="J44" s="94"/>
      <c r="K44" s="111"/>
      <c r="L44" s="111"/>
      <c r="M44" s="111"/>
      <c r="N44" s="111"/>
      <c r="O44" s="111"/>
      <c r="P44" s="111"/>
      <c r="Q44" s="111"/>
      <c r="R44" s="111"/>
      <c r="S44" s="111"/>
      <c r="T44" s="111"/>
    </row>
    <row r="45" spans="2:20" s="28" customFormat="1" ht="39.75" customHeight="1">
      <c r="B45" s="39" t="s">
        <v>69</v>
      </c>
      <c r="C45" s="41" t="s">
        <v>78</v>
      </c>
      <c r="D45" s="97" t="s">
        <v>31</v>
      </c>
      <c r="E45" s="97"/>
      <c r="F45" s="16" t="s">
        <v>17</v>
      </c>
      <c r="G45" s="21">
        <v>1</v>
      </c>
      <c r="H45" s="22">
        <v>1</v>
      </c>
      <c r="I45" s="40">
        <v>25000</v>
      </c>
      <c r="J45" s="35">
        <f t="shared" ref="J45" si="13">G45*H45*I45</f>
        <v>25000</v>
      </c>
      <c r="K45" s="1"/>
      <c r="L45" s="1"/>
      <c r="M45" s="40">
        <v>25000</v>
      </c>
      <c r="N45" s="1"/>
      <c r="O45" s="1"/>
      <c r="P45" s="1">
        <v>3</v>
      </c>
      <c r="Q45" s="1">
        <v>1</v>
      </c>
      <c r="R45" s="40">
        <v>12000</v>
      </c>
      <c r="S45" s="35">
        <f t="shared" ref="S45" si="14">P45*Q45*R45</f>
        <v>36000</v>
      </c>
      <c r="T45" s="69" t="s">
        <v>102</v>
      </c>
    </row>
    <row r="46" spans="2:20" ht="18">
      <c r="B46" s="86" t="s">
        <v>33</v>
      </c>
      <c r="C46" s="87"/>
      <c r="D46" s="87"/>
      <c r="E46" s="87"/>
      <c r="F46" s="87"/>
      <c r="G46" s="87"/>
      <c r="H46" s="87"/>
      <c r="I46" s="88"/>
      <c r="J46" s="33">
        <f>SUM(J45)</f>
        <v>25000</v>
      </c>
      <c r="K46" s="108" t="s">
        <v>33</v>
      </c>
      <c r="L46" s="108"/>
      <c r="M46" s="108"/>
      <c r="N46" s="33">
        <f>SUM(N45)</f>
        <v>0</v>
      </c>
      <c r="O46" s="55"/>
      <c r="P46" s="108" t="s">
        <v>33</v>
      </c>
      <c r="Q46" s="108"/>
      <c r="R46" s="108"/>
      <c r="S46" s="33">
        <f>SUM(S45)</f>
        <v>36000</v>
      </c>
      <c r="T46" s="55"/>
    </row>
    <row r="47" spans="2:20" ht="18">
      <c r="B47" s="42">
        <v>7</v>
      </c>
      <c r="C47" s="43" t="s">
        <v>34</v>
      </c>
      <c r="D47" s="14"/>
      <c r="E47" s="15"/>
      <c r="F47" s="44"/>
      <c r="G47" s="45"/>
      <c r="H47" s="45"/>
      <c r="I47" s="45"/>
      <c r="J47" s="46"/>
      <c r="K47" s="111"/>
      <c r="L47" s="111"/>
      <c r="M47" s="111"/>
      <c r="N47" s="111"/>
      <c r="O47" s="111"/>
      <c r="P47" s="111"/>
      <c r="Q47" s="111"/>
      <c r="R47" s="111"/>
      <c r="S47" s="111"/>
      <c r="T47" s="111"/>
    </row>
    <row r="48" spans="2:20" s="28" customFormat="1" ht="17.25">
      <c r="B48" s="30" t="s">
        <v>76</v>
      </c>
      <c r="C48" s="18" t="s">
        <v>75</v>
      </c>
      <c r="D48" s="95" t="s">
        <v>74</v>
      </c>
      <c r="E48" s="96"/>
      <c r="F48" s="16" t="s">
        <v>35</v>
      </c>
      <c r="G48" s="32">
        <v>0</v>
      </c>
      <c r="H48" s="32">
        <v>1</v>
      </c>
      <c r="I48" s="40">
        <v>3000</v>
      </c>
      <c r="J48" s="33">
        <f>G48*H48*I48</f>
        <v>0</v>
      </c>
      <c r="K48" s="1"/>
      <c r="L48" s="1"/>
      <c r="M48" s="1"/>
      <c r="N48" s="1"/>
      <c r="O48" s="1"/>
      <c r="P48" s="1">
        <v>5</v>
      </c>
      <c r="Q48" s="1">
        <v>1</v>
      </c>
      <c r="R48" s="40">
        <v>3000</v>
      </c>
      <c r="S48" s="35">
        <f t="shared" ref="S48" si="15">P48*Q48*R48</f>
        <v>15000</v>
      </c>
      <c r="T48" s="1" t="s">
        <v>106</v>
      </c>
    </row>
    <row r="49" spans="2:20" ht="18">
      <c r="B49" s="86" t="s">
        <v>33</v>
      </c>
      <c r="C49" s="87"/>
      <c r="D49" s="87"/>
      <c r="E49" s="87"/>
      <c r="F49" s="87"/>
      <c r="G49" s="87"/>
      <c r="H49" s="87"/>
      <c r="I49" s="88"/>
      <c r="J49" s="33">
        <f>SUM(J48)</f>
        <v>0</v>
      </c>
      <c r="K49" s="108" t="s">
        <v>33</v>
      </c>
      <c r="L49" s="108"/>
      <c r="M49" s="108"/>
      <c r="N49" s="33">
        <f>SUM(N48)</f>
        <v>0</v>
      </c>
      <c r="O49" s="55"/>
      <c r="P49" s="108" t="s">
        <v>33</v>
      </c>
      <c r="Q49" s="108"/>
      <c r="R49" s="108"/>
      <c r="S49" s="33">
        <f>SUM(S48)</f>
        <v>15000</v>
      </c>
      <c r="T49" s="55"/>
    </row>
    <row r="50" spans="2:20" ht="19.5" customHeight="1">
      <c r="B50" s="89" t="s">
        <v>36</v>
      </c>
      <c r="C50" s="90"/>
      <c r="D50" s="90"/>
      <c r="E50" s="90"/>
      <c r="F50" s="90"/>
      <c r="G50" s="90"/>
      <c r="H50" s="90"/>
      <c r="I50" s="91"/>
      <c r="J50" s="47">
        <f>J23+J28+J35+J38+J43+J46+J48</f>
        <v>191000</v>
      </c>
      <c r="K50" s="55"/>
      <c r="L50" s="55"/>
      <c r="M50" s="55"/>
      <c r="N50" s="47">
        <f>N23+N28+N35+N38+N43+N46+N48</f>
        <v>63300</v>
      </c>
      <c r="O50" s="55"/>
      <c r="P50" s="55"/>
      <c r="Q50" s="55"/>
      <c r="R50" s="55"/>
      <c r="S50" s="47">
        <f>S23+S28+S35+S38+S43+S46+S48</f>
        <v>124800</v>
      </c>
      <c r="T50" s="55"/>
    </row>
    <row r="51" spans="2:20" ht="19.5" customHeight="1">
      <c r="B51" s="89" t="s">
        <v>84</v>
      </c>
      <c r="C51" s="90"/>
      <c r="D51" s="90"/>
      <c r="E51" s="90" t="s">
        <v>80</v>
      </c>
      <c r="F51" s="90"/>
      <c r="G51" s="90"/>
      <c r="H51" s="90"/>
      <c r="I51" s="91"/>
      <c r="J51" s="47">
        <f>J50*90%</f>
        <v>171900</v>
      </c>
      <c r="K51" s="55"/>
      <c r="L51" s="55"/>
      <c r="M51" s="55"/>
      <c r="N51" s="47">
        <f>N50*90%</f>
        <v>56970</v>
      </c>
      <c r="O51" s="55"/>
      <c r="P51" s="55"/>
      <c r="Q51" s="55"/>
      <c r="R51" s="55"/>
      <c r="S51" s="47">
        <f>(S50-S27-S46)*90%+S27+S46</f>
        <v>117420</v>
      </c>
      <c r="T51" s="55"/>
    </row>
    <row r="52" spans="2:20" s="50" customFormat="1" ht="19.5" customHeight="1">
      <c r="B52" s="29"/>
      <c r="C52" s="49" t="s">
        <v>5</v>
      </c>
      <c r="D52" s="84">
        <v>0.06</v>
      </c>
      <c r="E52" s="85"/>
      <c r="F52" s="51"/>
      <c r="G52" s="51"/>
      <c r="H52" s="51"/>
      <c r="I52" s="52"/>
      <c r="J52" s="47">
        <f>J51*D52</f>
        <v>10314</v>
      </c>
      <c r="K52" s="58"/>
      <c r="L52" s="58"/>
      <c r="M52" s="58"/>
      <c r="N52" s="47">
        <f>N51*D52</f>
        <v>3418.2</v>
      </c>
      <c r="O52" s="58"/>
      <c r="P52" s="58"/>
      <c r="Q52" s="58"/>
      <c r="R52" s="58"/>
      <c r="S52" s="47">
        <f>(S51-S46)*D52</f>
        <v>4885.2</v>
      </c>
      <c r="T52" s="58"/>
    </row>
    <row r="53" spans="2:20" ht="19.5" customHeight="1">
      <c r="B53" s="89" t="s">
        <v>81</v>
      </c>
      <c r="C53" s="90"/>
      <c r="D53" s="90"/>
      <c r="E53" s="90"/>
      <c r="F53" s="90"/>
      <c r="G53" s="90"/>
      <c r="H53" s="90"/>
      <c r="I53" s="91"/>
      <c r="J53" s="75">
        <f>J51+J52</f>
        <v>182214</v>
      </c>
      <c r="K53" s="55"/>
      <c r="L53" s="55"/>
      <c r="M53" s="55"/>
      <c r="N53" s="75">
        <f>N51+N52</f>
        <v>60388.2</v>
      </c>
      <c r="O53" s="55"/>
      <c r="P53" s="55"/>
      <c r="Q53" s="55"/>
      <c r="R53" s="55"/>
      <c r="S53" s="75">
        <f>S51+S52</f>
        <v>122305.2</v>
      </c>
      <c r="T53" s="74"/>
    </row>
    <row r="54" spans="2:20" ht="38.25" customHeight="1">
      <c r="B54" s="78" t="s">
        <v>104</v>
      </c>
      <c r="C54" s="79"/>
      <c r="D54" s="79"/>
      <c r="E54" s="79"/>
      <c r="F54" s="79"/>
      <c r="G54" s="79"/>
      <c r="H54" s="79"/>
      <c r="I54" s="80"/>
      <c r="J54" s="53"/>
      <c r="K54" s="55"/>
      <c r="L54" s="55"/>
      <c r="M54" s="55"/>
      <c r="N54" s="53">
        <f>N53</f>
        <v>60388.2</v>
      </c>
      <c r="O54" s="55"/>
      <c r="P54" s="55"/>
      <c r="Q54" s="55"/>
      <c r="R54" s="55"/>
      <c r="S54" s="53">
        <f>J53-N54</f>
        <v>121825.8</v>
      </c>
      <c r="T54" s="74"/>
    </row>
    <row r="55" spans="2:20">
      <c r="J55" s="73"/>
    </row>
  </sheetData>
  <mergeCells count="84">
    <mergeCell ref="P43:R43"/>
    <mergeCell ref="P44:T44"/>
    <mergeCell ref="P46:R46"/>
    <mergeCell ref="P47:T47"/>
    <mergeCell ref="P49:R49"/>
    <mergeCell ref="P29:T29"/>
    <mergeCell ref="P35:R35"/>
    <mergeCell ref="P36:T36"/>
    <mergeCell ref="P38:R38"/>
    <mergeCell ref="P39:T39"/>
    <mergeCell ref="P19:T19"/>
    <mergeCell ref="P21:T21"/>
    <mergeCell ref="P23:R23"/>
    <mergeCell ref="P24:T24"/>
    <mergeCell ref="P28:R28"/>
    <mergeCell ref="K49:M49"/>
    <mergeCell ref="K35:M35"/>
    <mergeCell ref="K19:O19"/>
    <mergeCell ref="K23:M23"/>
    <mergeCell ref="K21:O21"/>
    <mergeCell ref="K24:O24"/>
    <mergeCell ref="K29:O29"/>
    <mergeCell ref="K36:O36"/>
    <mergeCell ref="K39:O39"/>
    <mergeCell ref="K44:O44"/>
    <mergeCell ref="K47:O47"/>
    <mergeCell ref="K28:M28"/>
    <mergeCell ref="K38:M38"/>
    <mergeCell ref="K43:M43"/>
    <mergeCell ref="K46:M46"/>
    <mergeCell ref="D26:E26"/>
    <mergeCell ref="D27:E27"/>
    <mergeCell ref="D22:E22"/>
    <mergeCell ref="D13:E13"/>
    <mergeCell ref="B2:E2"/>
    <mergeCell ref="D3:E3"/>
    <mergeCell ref="D4:E4"/>
    <mergeCell ref="D11:E11"/>
    <mergeCell ref="D12:E12"/>
    <mergeCell ref="D5:E5"/>
    <mergeCell ref="D6:E6"/>
    <mergeCell ref="D7:E7"/>
    <mergeCell ref="D25:E25"/>
    <mergeCell ref="B23:I23"/>
    <mergeCell ref="C21:J21"/>
    <mergeCell ref="C24:J24"/>
    <mergeCell ref="D8:E8"/>
    <mergeCell ref="D9:E9"/>
    <mergeCell ref="D10:E10"/>
    <mergeCell ref="B12:C12"/>
    <mergeCell ref="B13:C13"/>
    <mergeCell ref="B14:C14"/>
    <mergeCell ref="B15:C15"/>
    <mergeCell ref="D15:E15"/>
    <mergeCell ref="D14:E14"/>
    <mergeCell ref="B19:J19"/>
    <mergeCell ref="D42:E42"/>
    <mergeCell ref="D45:E45"/>
    <mergeCell ref="B38:I38"/>
    <mergeCell ref="B43:I43"/>
    <mergeCell ref="B28:I28"/>
    <mergeCell ref="C29:J29"/>
    <mergeCell ref="D30:E30"/>
    <mergeCell ref="D31:E31"/>
    <mergeCell ref="B35:I35"/>
    <mergeCell ref="D34:E34"/>
    <mergeCell ref="D32:E32"/>
    <mergeCell ref="D33:E33"/>
    <mergeCell ref="B54:I54"/>
    <mergeCell ref="B16:C16"/>
    <mergeCell ref="D16:E16"/>
    <mergeCell ref="D52:E52"/>
    <mergeCell ref="B49:I49"/>
    <mergeCell ref="B53:I53"/>
    <mergeCell ref="B50:I50"/>
    <mergeCell ref="B51:I51"/>
    <mergeCell ref="C36:J36"/>
    <mergeCell ref="C39:J39"/>
    <mergeCell ref="C44:J44"/>
    <mergeCell ref="B46:I46"/>
    <mergeCell ref="D48:E48"/>
    <mergeCell ref="D37:E37"/>
    <mergeCell ref="D40:E40"/>
    <mergeCell ref="D41:E41"/>
  </mergeCells>
  <phoneticPr fontId="7" type="noConversion"/>
  <pageMargins left="0.7" right="0.7" top="0.75" bottom="0.75" header="0.3" footer="0.3"/>
  <pageSetup paperSize="9" scale="46" orientation="portrait" verticalDpi="0" r:id="rId1"/>
  <ignoredErrors>
    <ignoredError sqref="J35 J28 J43 B14" formula="1"/>
    <ignoredError sqref="B39 B36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2020能力学院平台运维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2020-11-25T07:56:26Z</dcterms:modified>
</cp:coreProperties>
</file>