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4"/>
  </bookViews>
  <sheets>
    <sheet name="真实报价" sheetId="3" r:id="rId1"/>
    <sheet name="企业内部流程报价单10%" sheetId="2" r:id="rId2"/>
    <sheet name="麦田-学会报价" sheetId="5" r:id="rId3"/>
    <sheet name="麦田-学会执行报价" sheetId="6" r:id="rId4"/>
    <sheet name="PE单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<sst xmlns="http://schemas.openxmlformats.org/spreadsheetml/2006/main" count="804" uniqueCount="132">
  <si>
    <t>费用预算</t>
  </si>
  <si>
    <t>区域会 上海 线下</t>
  </si>
  <si>
    <t>项目管理</t>
  </si>
  <si>
    <t>项目策划</t>
  </si>
  <si>
    <t>项目经理1人，项目进度管理、会前协助专家邀请、销售对接、培训、会前测试、会中支持等</t>
  </si>
  <si>
    <t>小时</t>
  </si>
  <si>
    <t>会议主形象及衍生设计修改</t>
  </si>
  <si>
    <t>在原有素材基础上的修改，如色彩，字体等（含所有主题延展设计费用）</t>
  </si>
  <si>
    <t>场</t>
  </si>
  <si>
    <t>小计</t>
  </si>
  <si>
    <t>会务部分</t>
  </si>
  <si>
    <t>场租费</t>
  </si>
  <si>
    <t>规模30人，2天（含前1天搭建及彩排，当天会议）</t>
  </si>
  <si>
    <t>自助餐</t>
  </si>
  <si>
    <t>99元/位，预估40人</t>
  </si>
  <si>
    <t>位</t>
  </si>
  <si>
    <t>茶歇</t>
  </si>
  <si>
    <t>68元/位</t>
  </si>
  <si>
    <t>高铁</t>
  </si>
  <si>
    <t>预估4位往返（上海附近）</t>
  </si>
  <si>
    <t>趟</t>
  </si>
  <si>
    <t>市内交通</t>
  </si>
  <si>
    <t>6位往返接送</t>
  </si>
  <si>
    <t>当地20位小交通报销</t>
  </si>
  <si>
    <t>会议直播</t>
  </si>
  <si>
    <t>直播平台</t>
  </si>
  <si>
    <t>含平台，ZOOM，无摄像机</t>
  </si>
  <si>
    <t>视频控台，切换器，监视器</t>
  </si>
  <si>
    <t>线上平台OBS场景制作</t>
  </si>
  <si>
    <t>配套线上场景电子延展物料制作</t>
  </si>
  <si>
    <t>执行人员</t>
  </si>
  <si>
    <t>直播技术人员</t>
  </si>
  <si>
    <t>搭建制作
AV设备</t>
  </si>
  <si>
    <t>LED屏</t>
  </si>
  <si>
    <t>P3 3*2.4</t>
  </si>
  <si>
    <t>平方</t>
  </si>
  <si>
    <t>LED行架</t>
  </si>
  <si>
    <t>LED钢筋结构支撑架 高度30cm 长3m</t>
  </si>
  <si>
    <t>台</t>
  </si>
  <si>
    <t>LED控台</t>
  </si>
  <si>
    <t>视频切换器矩阵切换器，EXTRON DVI16*16 同类型或更好，一线城市确保2年内新机型，其他城市确保切换流畅</t>
  </si>
  <si>
    <t>WATCHOUT 无缝拼接设备</t>
  </si>
  <si>
    <t>监视器17"控台使用</t>
  </si>
  <si>
    <t>50”返送电视提示器</t>
  </si>
  <si>
    <t>IBM笔记本电脑：讲台、串场、播放音频、课件备份</t>
  </si>
  <si>
    <t>音响设备</t>
  </si>
  <si>
    <t>线阵列超低音箱品牌</t>
  </si>
  <si>
    <t>个</t>
  </si>
  <si>
    <t>无线话筒</t>
  </si>
  <si>
    <t>16/24调音台品牌</t>
  </si>
  <si>
    <t>会议背景板</t>
  </si>
  <si>
    <t>3x4m，钢架喷绘</t>
  </si>
  <si>
    <t>物料制作</t>
  </si>
  <si>
    <t>易拉宝：签到展架*1+日程展架*1+茶歇展架*1+指路展架*3，(1.2X2m)展架材质为铝合金，架体重量2.3-4公斤；画面材质为高光相纸喷绘；适合在室内使用，含保护软包/桶</t>
  </si>
  <si>
    <t>讲台贴</t>
  </si>
  <si>
    <t>份</t>
  </si>
  <si>
    <t>台卡：A4 10张</t>
  </si>
  <si>
    <t>张</t>
  </si>
  <si>
    <t>日程单页：A4，250g铜版纸</t>
  </si>
  <si>
    <t>人工</t>
  </si>
  <si>
    <t>搭建工人，进撤场，4人*2次</t>
  </si>
  <si>
    <t>人/天</t>
  </si>
  <si>
    <t>运输费</t>
  </si>
  <si>
    <t>搭建AV设备1车，市内往返1车2趟</t>
  </si>
  <si>
    <t>活动现场摄影摄像</t>
  </si>
  <si>
    <t>专业摄影（专业摄影师，专业相机，脚架及辅助设备） ，活动现场摄影以及素材采集</t>
  </si>
  <si>
    <t>专业摄像 （专业摄像师，专业摄像机，及辅助设备） ，活动现场摄像以及素材采集</t>
  </si>
  <si>
    <t>会议现场服务人员-1</t>
  </si>
  <si>
    <t>音响师1人，专业人员采编及设备总控等，如AV技术人员</t>
  </si>
  <si>
    <t>视频控制1人，专业人员采编及设备总控等，如AV技术人员</t>
  </si>
  <si>
    <t>会议现场服务人员-2</t>
  </si>
  <si>
    <t>客户总监1人1天，含当地交通，餐饮，通讯等所有杂费（现场总控协调）</t>
  </si>
  <si>
    <t>项目经理2人2天，含当地交通，餐饮，通讯等所有杂费
（负责：现场搭建及AV/会议流程等；现场会务安排：酒店/接送/用餐/签到等）</t>
  </si>
  <si>
    <t>劳务费</t>
  </si>
  <si>
    <t>讲者*2，2课时，税后1000/位</t>
  </si>
  <si>
    <t>主席*1主持*1，1课时，税后800/位</t>
  </si>
  <si>
    <t>讲者*2，1课时，税后500/位</t>
  </si>
  <si>
    <t>银行服务费</t>
  </si>
  <si>
    <t>次</t>
  </si>
  <si>
    <t>单场会议小计</t>
  </si>
  <si>
    <t>单场会议总计</t>
  </si>
  <si>
    <t>不含税总计</t>
  </si>
  <si>
    <t>VAT 6%</t>
  </si>
  <si>
    <t>倒算实际可用空间金额</t>
  </si>
  <si>
    <t>总金额 TOTAL</t>
  </si>
  <si>
    <t>目标赞助金额</t>
  </si>
  <si>
    <t>学会管理费12%+税费6.72%</t>
  </si>
  <si>
    <t>赞助总金额</t>
  </si>
  <si>
    <t>10万执行金额</t>
  </si>
  <si>
    <t>最终赞助金额</t>
  </si>
  <si>
    <t>最终实际可用空间（不含税）</t>
  </si>
  <si>
    <t>项目经理1人，项目进度管理、会前协助专家邀请、培训、会前测试、会中支持等</t>
  </si>
  <si>
    <t>规模60人，2天（含前1天搭建及彩排，当天会议）</t>
  </si>
  <si>
    <t>50元/位</t>
  </si>
  <si>
    <t>含平台，ZOOM</t>
  </si>
  <si>
    <t>设备</t>
  </si>
  <si>
    <t>直播技术人员 现场控台1位 线上场景1位</t>
  </si>
  <si>
    <t>P3 3*4</t>
  </si>
  <si>
    <t>搭建工人，进撤场，5人*2次</t>
  </si>
  <si>
    <t>人/次</t>
  </si>
  <si>
    <t>搭建AV设备2车，市内往返2车2趟</t>
  </si>
  <si>
    <t>客户总监1人1天，含当地交通，餐饮，（现场总控协调）</t>
  </si>
  <si>
    <t>项目经理2人2天
（负责：现场搭建及AV/会议流程等；现场会务安排：酒店/接送/用餐/签到等）</t>
  </si>
  <si>
    <t>项目经理2人2天当地差旅
（含：餐补/交通费用）</t>
  </si>
  <si>
    <t>讲者类别1*2，1课时，税后1000/位</t>
  </si>
  <si>
    <t>讲者类别2*2，1课时，税后800/位</t>
  </si>
  <si>
    <t>讲者类别3*2，1课时，税后500/位</t>
  </si>
  <si>
    <t>打款手续费</t>
  </si>
  <si>
    <t>学会劳务打款手续费</t>
  </si>
  <si>
    <t>学会管理费10%+税费6.72%</t>
  </si>
  <si>
    <t>报价</t>
  </si>
  <si>
    <t>99元/位，预估30人</t>
  </si>
  <si>
    <t>P3</t>
  </si>
  <si>
    <t>LED钢筋结构支撑架</t>
  </si>
  <si>
    <t>搭建工人，进撤场，8人*2次</t>
  </si>
  <si>
    <t>预估成本</t>
  </si>
  <si>
    <t>实际成本</t>
  </si>
  <si>
    <t>其他</t>
  </si>
  <si>
    <t>客户预留</t>
  </si>
  <si>
    <t>成本</t>
  </si>
  <si>
    <t>利润</t>
  </si>
  <si>
    <t>毛利率</t>
  </si>
  <si>
    <t>协会支付劳务费</t>
  </si>
  <si>
    <t>赞助金额</t>
  </si>
  <si>
    <t>管理费12%+6.72%</t>
  </si>
  <si>
    <t>剩余金额</t>
  </si>
  <si>
    <t>劳务费打款</t>
  </si>
  <si>
    <t>项目执行+劳务费总计金额</t>
  </si>
  <si>
    <t>最终倒算执行金额</t>
  </si>
  <si>
    <t>协会管理费12%</t>
  </si>
  <si>
    <t>协会税费6.72%</t>
  </si>
  <si>
    <t>项目总计金额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</si>
</sst>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0">
    <font>
      <sz val="11"/>
      <color theme="1"/>
      <name val="宋体"/>
      <charset val="134"/>
      <scheme val="minor"/>
    </font>
    <font>
      <sz val="12"/>
      <name val="微软雅黑"/>
      <charset val="134"/>
    </font>
    <font>
      <sz val="26"/>
      <name val="微软雅黑"/>
      <charset val="134"/>
    </font>
    <font>
      <b/>
      <sz val="12"/>
      <name val="微软雅黑"/>
      <charset val="134"/>
    </font>
    <font>
      <b/>
      <sz val="11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2"/>
      <color rgb="FFFF0000"/>
      <name val="微软雅黑"/>
      <charset val="134"/>
    </font>
    <font>
      <b/>
      <sz val="22"/>
      <color theme="1"/>
      <name val="微软雅黑"/>
      <charset val="134"/>
    </font>
    <font>
      <b/>
      <sz val="12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12"/>
      <color theme="1"/>
      <name val="微软雅黑"/>
      <charset val="134"/>
    </font>
    <font>
      <sz val="14"/>
      <color rgb="FFFF0000"/>
      <name val="微软雅黑"/>
      <charset val="134"/>
    </font>
    <font>
      <b/>
      <sz val="12"/>
      <color theme="2"/>
      <name val="微软雅黑"/>
      <charset val="134"/>
    </font>
    <font>
      <b/>
      <sz val="12"/>
      <color theme="1"/>
      <name val="微软雅黑"/>
      <charset val="134"/>
    </font>
    <font>
      <b/>
      <sz val="11"/>
      <name val="微软雅黑"/>
      <charset val="134"/>
    </font>
    <font>
      <b/>
      <sz val="14"/>
      <color rgb="FFFF0000"/>
      <name val="微软雅黑"/>
      <charset val="134"/>
    </font>
    <font>
      <sz val="11"/>
      <name val="宋体"/>
      <charset val="134"/>
      <scheme val="minor"/>
    </font>
    <font>
      <sz val="1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1" tint="0.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4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theme="0" tint="-0.249946592608417"/>
      </right>
      <top style="thin">
        <color auto="1"/>
      </top>
      <bottom style="thin">
        <color theme="0" tint="-0.249946592608417"/>
      </bottom>
      <diagonal/>
    </border>
    <border>
      <left/>
      <right style="thin">
        <color theme="0" tint="-0.249946592608417"/>
      </right>
      <top style="thin">
        <color auto="1"/>
      </top>
      <bottom style="thin">
        <color theme="0" tint="-0.249946592608417"/>
      </bottom>
      <diagonal/>
    </border>
    <border>
      <left style="thin">
        <color theme="0" tint="-0.249946592608417"/>
      </left>
      <right style="thin">
        <color theme="0" tint="-0.249946592608417"/>
      </right>
      <top style="thin">
        <color auto="1"/>
      </top>
      <bottom style="thin">
        <color theme="0" tint="-0.249946592608417"/>
      </bottom>
      <diagonal/>
    </border>
    <border>
      <left style="thin">
        <color auto="1"/>
      </left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/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 style="thin">
        <color auto="1"/>
      </left>
      <right style="thin">
        <color theme="0" tint="-0.249946592608417"/>
      </right>
      <top/>
      <bottom style="thin">
        <color theme="0" tint="-0.249946592608417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 style="thin">
        <color theme="0" tint="-0.249946592608417"/>
      </left>
      <right/>
      <top/>
      <bottom/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 style="thin">
        <color theme="0" tint="-0.249946592608417"/>
      </right>
      <top/>
      <bottom/>
      <diagonal/>
    </border>
    <border>
      <left style="thin">
        <color auto="1"/>
      </left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 style="thin">
        <color theme="0" tint="-0.249946592608417"/>
      </right>
      <top/>
      <bottom style="thin">
        <color theme="0" tint="-0.249946592608417"/>
      </bottom>
      <diagonal/>
    </border>
    <border>
      <left style="thin">
        <color auto="1"/>
      </left>
      <right style="thin">
        <color theme="0" tint="-0.249946592608417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46592608417"/>
      </left>
      <right style="thin">
        <color auto="1"/>
      </right>
      <top style="thin">
        <color auto="1"/>
      </top>
      <bottom style="thin">
        <color theme="0" tint="-0.249946592608417"/>
      </bottom>
      <diagonal/>
    </border>
    <border>
      <left style="thin">
        <color theme="0" tint="-0.249946592608417"/>
      </left>
      <right style="thin">
        <color auto="1"/>
      </right>
      <top style="thin">
        <color theme="0" tint="-0.249946592608417"/>
      </top>
      <bottom style="thin">
        <color theme="0" tint="-0.249946592608417"/>
      </bottom>
      <diagonal/>
    </border>
    <border>
      <left style="thin">
        <color auto="1"/>
      </left>
      <right/>
      <top style="thin">
        <color theme="0" tint="-0.249946592608417"/>
      </top>
      <bottom style="thin">
        <color theme="0" tint="-0.249946592608417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/>
      <right/>
      <top/>
      <bottom style="thin">
        <color auto="1"/>
      </bottom>
      <diagonal/>
    </border>
    <border>
      <left style="thin">
        <color theme="0" tint="-0.249946592608417"/>
      </left>
      <right style="thin">
        <color auto="1"/>
      </right>
      <top style="thin">
        <color theme="0" tint="-0.249946592608417"/>
      </top>
      <bottom/>
      <diagonal/>
    </border>
    <border>
      <left style="thin">
        <color theme="0" tint="-0.249946592608417"/>
      </left>
      <right style="thin">
        <color auto="1"/>
      </right>
      <top/>
      <bottom style="thin">
        <color theme="0" tint="-0.249946592608417"/>
      </bottom>
      <diagonal/>
    </border>
    <border>
      <left style="thin">
        <color auto="1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theme="0" tint="-0.249946592608417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1" borderId="3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4" applyNumberFormat="0" applyFill="0" applyAlignment="0" applyProtection="0">
      <alignment vertical="center"/>
    </xf>
    <xf numFmtId="0" fontId="27" fillId="0" borderId="34" applyNumberFormat="0" applyFill="0" applyAlignment="0" applyProtection="0">
      <alignment vertical="center"/>
    </xf>
    <xf numFmtId="0" fontId="28" fillId="0" borderId="3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2" borderId="36" applyNumberFormat="0" applyAlignment="0" applyProtection="0">
      <alignment vertical="center"/>
    </xf>
    <xf numFmtId="0" fontId="30" fillId="13" borderId="37" applyNumberFormat="0" applyAlignment="0" applyProtection="0">
      <alignment vertical="center"/>
    </xf>
    <xf numFmtId="0" fontId="31" fillId="13" borderId="36" applyNumberFormat="0" applyAlignment="0" applyProtection="0">
      <alignment vertical="center"/>
    </xf>
    <xf numFmtId="0" fontId="32" fillId="14" borderId="38" applyNumberFormat="0" applyAlignment="0" applyProtection="0">
      <alignment vertical="center"/>
    </xf>
    <xf numFmtId="0" fontId="33" fillId="0" borderId="39" applyNumberFormat="0" applyFill="0" applyAlignment="0" applyProtection="0">
      <alignment vertical="center"/>
    </xf>
    <xf numFmtId="0" fontId="34" fillId="0" borderId="40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38" fontId="3" fillId="2" borderId="4" xfId="0" applyNumberFormat="1" applyFont="1" applyFill="1" applyBorder="1" applyAlignment="1">
      <alignment horizontal="left" vertical="center" wrapText="1"/>
    </xf>
    <xf numFmtId="38" fontId="3" fillId="2" borderId="5" xfId="0" applyNumberFormat="1" applyFont="1" applyFill="1" applyBorder="1" applyAlignment="1">
      <alignment horizontal="left" vertical="center" wrapText="1"/>
    </xf>
    <xf numFmtId="38" fontId="3" fillId="2" borderId="6" xfId="0" applyNumberFormat="1" applyFont="1" applyFill="1" applyBorder="1" applyAlignment="1">
      <alignment horizontal="left" vertical="center" wrapText="1"/>
    </xf>
    <xf numFmtId="38" fontId="4" fillId="2" borderId="6" xfId="0" applyNumberFormat="1" applyFont="1" applyFill="1" applyBorder="1" applyAlignment="1">
      <alignment vertical="center" wrapText="1"/>
    </xf>
    <xf numFmtId="38" fontId="5" fillId="0" borderId="7" xfId="0" applyNumberFormat="1" applyFont="1" applyFill="1" applyBorder="1" applyAlignment="1">
      <alignment horizontal="center" vertical="center" wrapText="1"/>
    </xf>
    <xf numFmtId="38" fontId="5" fillId="0" borderId="8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38" fontId="5" fillId="3" borderId="6" xfId="0" applyNumberFormat="1" applyFont="1" applyFill="1" applyBorder="1" applyAlignment="1">
      <alignment vertical="center" wrapText="1"/>
    </xf>
    <xf numFmtId="38" fontId="5" fillId="0" borderId="6" xfId="0" applyNumberFormat="1" applyFont="1" applyFill="1" applyBorder="1" applyAlignment="1">
      <alignment horizontal="center" vertical="center"/>
    </xf>
    <xf numFmtId="38" fontId="5" fillId="3" borderId="4" xfId="0" applyNumberFormat="1" applyFont="1" applyFill="1" applyBorder="1" applyAlignment="1">
      <alignment horizontal="center" vertical="center" wrapText="1"/>
    </xf>
    <xf numFmtId="38" fontId="5" fillId="0" borderId="9" xfId="0" applyNumberFormat="1" applyFont="1" applyFill="1" applyBorder="1" applyAlignment="1">
      <alignment horizontal="center" vertical="center" wrapText="1"/>
    </xf>
    <xf numFmtId="38" fontId="5" fillId="4" borderId="6" xfId="0" applyNumberFormat="1" applyFont="1" applyFill="1" applyBorder="1" applyAlignment="1">
      <alignment vertical="center" wrapText="1"/>
    </xf>
    <xf numFmtId="38" fontId="5" fillId="4" borderId="6" xfId="0" applyNumberFormat="1" applyFont="1" applyFill="1" applyBorder="1" applyAlignment="1">
      <alignment horizontal="center" vertical="center"/>
    </xf>
    <xf numFmtId="38" fontId="5" fillId="0" borderId="10" xfId="0" applyNumberFormat="1" applyFont="1" applyFill="1" applyBorder="1" applyAlignment="1">
      <alignment horizontal="center" vertical="center" wrapText="1"/>
    </xf>
    <xf numFmtId="38" fontId="6" fillId="5" borderId="6" xfId="0" applyNumberFormat="1" applyFont="1" applyFill="1" applyBorder="1" applyAlignment="1">
      <alignment horizontal="right" vertical="center"/>
    </xf>
    <xf numFmtId="38" fontId="5" fillId="3" borderId="11" xfId="0" applyNumberFormat="1" applyFont="1" applyFill="1" applyBorder="1" applyAlignment="1">
      <alignment horizontal="center" vertical="center" wrapText="1"/>
    </xf>
    <xf numFmtId="38" fontId="5" fillId="3" borderId="6" xfId="0" applyNumberFormat="1" applyFont="1" applyFill="1" applyBorder="1" applyAlignment="1">
      <alignment horizontal="center" vertical="center" wrapText="1"/>
    </xf>
    <xf numFmtId="38" fontId="5" fillId="3" borderId="12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/>
    </xf>
    <xf numFmtId="38" fontId="5" fillId="3" borderId="13" xfId="0" applyNumberFormat="1" applyFont="1" applyFill="1" applyBorder="1" applyAlignment="1">
      <alignment horizontal="center" vertical="center" wrapText="1"/>
    </xf>
    <xf numFmtId="38" fontId="5" fillId="3" borderId="11" xfId="0" applyNumberFormat="1" applyFont="1" applyFill="1" applyBorder="1" applyAlignment="1">
      <alignment horizontal="left" vertical="center" wrapText="1"/>
    </xf>
    <xf numFmtId="38" fontId="5" fillId="3" borderId="7" xfId="0" applyNumberFormat="1" applyFont="1" applyFill="1" applyBorder="1" applyAlignment="1">
      <alignment horizontal="center" vertical="center" wrapText="1"/>
    </xf>
    <xf numFmtId="38" fontId="5" fillId="3" borderId="14" xfId="0" applyNumberFormat="1" applyFont="1" applyFill="1" applyBorder="1" applyAlignment="1">
      <alignment horizontal="left" vertical="center" wrapText="1"/>
    </xf>
    <xf numFmtId="38" fontId="5" fillId="3" borderId="15" xfId="0" applyNumberFormat="1" applyFont="1" applyFill="1" applyBorder="1" applyAlignment="1">
      <alignment horizontal="center" vertical="center" wrapText="1"/>
    </xf>
    <xf numFmtId="38" fontId="5" fillId="4" borderId="11" xfId="0" applyNumberFormat="1" applyFont="1" applyFill="1" applyBorder="1" applyAlignment="1">
      <alignment horizontal="left" vertical="center" wrapText="1"/>
    </xf>
    <xf numFmtId="38" fontId="5" fillId="4" borderId="6" xfId="0" applyNumberFormat="1" applyFont="1" applyFill="1" applyBorder="1" applyAlignment="1">
      <alignment horizontal="center" vertical="center" wrapText="1"/>
    </xf>
    <xf numFmtId="38" fontId="5" fillId="0" borderId="6" xfId="0" applyNumberFormat="1" applyFont="1" applyFill="1" applyBorder="1" applyAlignment="1">
      <alignment vertical="center" wrapText="1"/>
    </xf>
    <xf numFmtId="38" fontId="5" fillId="0" borderId="6" xfId="0" applyNumberFormat="1" applyFont="1" applyFill="1" applyBorder="1" applyAlignment="1">
      <alignment horizontal="center" vertical="center" wrapText="1"/>
    </xf>
    <xf numFmtId="38" fontId="5" fillId="0" borderId="11" xfId="0" applyNumberFormat="1" applyFont="1" applyFill="1" applyBorder="1" applyAlignment="1">
      <alignment horizontal="left" vertical="center" wrapText="1"/>
    </xf>
    <xf numFmtId="38" fontId="5" fillId="0" borderId="12" xfId="0" applyNumberFormat="1" applyFont="1" applyFill="1" applyBorder="1" applyAlignment="1">
      <alignment horizontal="left" vertical="center" wrapText="1"/>
    </xf>
    <xf numFmtId="38" fontId="5" fillId="6" borderId="6" xfId="0" applyNumberFormat="1" applyFont="1" applyFill="1" applyBorder="1" applyAlignment="1">
      <alignment vertical="center" wrapText="1"/>
    </xf>
    <xf numFmtId="38" fontId="5" fillId="6" borderId="6" xfId="0" applyNumberFormat="1" applyFont="1" applyFill="1" applyBorder="1" applyAlignment="1">
      <alignment horizontal="center" vertical="center" wrapText="1"/>
    </xf>
    <xf numFmtId="38" fontId="5" fillId="0" borderId="14" xfId="0" applyNumberFormat="1" applyFont="1" applyFill="1" applyBorder="1" applyAlignment="1">
      <alignment horizontal="left" vertical="center" wrapText="1"/>
    </xf>
    <xf numFmtId="38" fontId="5" fillId="3" borderId="12" xfId="0" applyNumberFormat="1" applyFont="1" applyFill="1" applyBorder="1" applyAlignment="1">
      <alignment horizontal="left" vertical="center" wrapText="1"/>
    </xf>
    <xf numFmtId="38" fontId="5" fillId="0" borderId="4" xfId="0" applyNumberFormat="1" applyFont="1" applyFill="1" applyBorder="1" applyAlignment="1">
      <alignment horizontal="center" vertical="center" wrapText="1"/>
    </xf>
    <xf numFmtId="38" fontId="5" fillId="3" borderId="6" xfId="0" applyNumberFormat="1" applyFont="1" applyFill="1" applyBorder="1" applyAlignment="1">
      <alignment horizontal="left" vertical="center" wrapText="1"/>
    </xf>
    <xf numFmtId="38" fontId="5" fillId="0" borderId="13" xfId="0" applyNumberFormat="1" applyFont="1" applyFill="1" applyBorder="1" applyAlignment="1">
      <alignment horizontal="center" vertical="center" wrapText="1"/>
    </xf>
    <xf numFmtId="38" fontId="5" fillId="0" borderId="11" xfId="0" applyNumberFormat="1" applyFont="1" applyFill="1" applyBorder="1" applyAlignment="1">
      <alignment horizontal="left" vertical="center"/>
    </xf>
    <xf numFmtId="38" fontId="5" fillId="0" borderId="15" xfId="0" applyNumberFormat="1" applyFont="1" applyFill="1" applyBorder="1" applyAlignment="1">
      <alignment horizontal="center" vertical="center" wrapText="1"/>
    </xf>
    <xf numFmtId="38" fontId="5" fillId="0" borderId="12" xfId="0" applyNumberFormat="1" applyFont="1" applyFill="1" applyBorder="1" applyAlignment="1">
      <alignment horizontal="left" vertical="center"/>
    </xf>
    <xf numFmtId="38" fontId="5" fillId="0" borderId="6" xfId="0" applyNumberFormat="1" applyFont="1" applyFill="1" applyBorder="1" applyAlignment="1">
      <alignment vertical="center" wrapText="1"/>
    </xf>
    <xf numFmtId="38" fontId="5" fillId="0" borderId="6" xfId="0" applyNumberFormat="1" applyFont="1" applyFill="1" applyBorder="1" applyAlignment="1">
      <alignment horizontal="center" vertical="center" wrapText="1"/>
    </xf>
    <xf numFmtId="38" fontId="5" fillId="3" borderId="11" xfId="0" applyNumberFormat="1" applyFont="1" applyFill="1" applyBorder="1" applyAlignment="1">
      <alignment horizontal="left" vertical="center"/>
    </xf>
    <xf numFmtId="38" fontId="5" fillId="3" borderId="14" xfId="0" applyNumberFormat="1" applyFont="1" applyFill="1" applyBorder="1" applyAlignment="1">
      <alignment horizontal="left" vertical="center"/>
    </xf>
    <xf numFmtId="38" fontId="4" fillId="0" borderId="4" xfId="0" applyNumberFormat="1" applyFont="1" applyFill="1" applyBorder="1" applyAlignment="1">
      <alignment vertical="center"/>
    </xf>
    <xf numFmtId="38" fontId="4" fillId="0" borderId="5" xfId="0" applyNumberFormat="1" applyFont="1" applyFill="1" applyBorder="1" applyAlignment="1">
      <alignment vertical="center"/>
    </xf>
    <xf numFmtId="38" fontId="4" fillId="0" borderId="6" xfId="0" applyNumberFormat="1" applyFont="1" applyFill="1" applyBorder="1" applyAlignment="1">
      <alignment vertical="center"/>
    </xf>
    <xf numFmtId="38" fontId="4" fillId="4" borderId="6" xfId="0" applyNumberFormat="1" applyFont="1" applyFill="1" applyBorder="1" applyAlignment="1">
      <alignment horizontal="right" vertical="center"/>
    </xf>
    <xf numFmtId="38" fontId="7" fillId="3" borderId="0" xfId="0" applyNumberFormat="1" applyFont="1" applyFill="1" applyAlignment="1">
      <alignment vertical="center"/>
    </xf>
    <xf numFmtId="38" fontId="7" fillId="3" borderId="0" xfId="0" applyNumberFormat="1" applyFont="1" applyFill="1" applyAlignment="1">
      <alignment horizontal="right" vertical="center"/>
    </xf>
    <xf numFmtId="0" fontId="8" fillId="7" borderId="16" xfId="0" applyFont="1" applyFill="1" applyBorder="1" applyAlignment="1">
      <alignment horizontal="center" vertical="center"/>
    </xf>
    <xf numFmtId="38" fontId="5" fillId="3" borderId="16" xfId="0" applyNumberFormat="1" applyFont="1" applyFill="1" applyBorder="1" applyAlignment="1">
      <alignment horizontal="center" vertical="center" wrapText="1"/>
    </xf>
    <xf numFmtId="38" fontId="5" fillId="3" borderId="16" xfId="0" applyNumberFormat="1" applyFont="1" applyFill="1" applyBorder="1" applyAlignment="1">
      <alignment horizontal="left" vertical="center" wrapText="1"/>
    </xf>
    <xf numFmtId="38" fontId="5" fillId="3" borderId="16" xfId="0" applyNumberFormat="1" applyFont="1" applyFill="1" applyBorder="1" applyAlignment="1">
      <alignment vertical="center" wrapText="1"/>
    </xf>
    <xf numFmtId="38" fontId="5" fillId="0" borderId="16" xfId="0" applyNumberFormat="1" applyFont="1" applyFill="1" applyBorder="1" applyAlignment="1">
      <alignment horizontal="center" vertical="center" wrapText="1"/>
    </xf>
    <xf numFmtId="9" fontId="5" fillId="3" borderId="16" xfId="3" applyFont="1" applyFill="1" applyBorder="1" applyAlignment="1">
      <alignment horizontal="left" vertical="center" wrapText="1"/>
    </xf>
    <xf numFmtId="38" fontId="5" fillId="0" borderId="16" xfId="0" applyNumberFormat="1" applyFont="1" applyFill="1" applyBorder="1" applyAlignment="1">
      <alignment horizontal="center" vertical="center"/>
    </xf>
    <xf numFmtId="38" fontId="6" fillId="5" borderId="16" xfId="0" applyNumberFormat="1" applyFont="1" applyFill="1" applyBorder="1" applyAlignment="1">
      <alignment horizontal="right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vertical="center"/>
    </xf>
    <xf numFmtId="43" fontId="9" fillId="0" borderId="16" xfId="0" applyNumberFormat="1" applyFont="1" applyFill="1" applyBorder="1" applyAlignment="1">
      <alignment horizontal="center" vertical="center"/>
    </xf>
    <xf numFmtId="43" fontId="10" fillId="4" borderId="16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wrapText="1"/>
    </xf>
    <xf numFmtId="38" fontId="4" fillId="2" borderId="18" xfId="0" applyNumberFormat="1" applyFont="1" applyFill="1" applyBorder="1" applyAlignment="1">
      <alignment vertical="center" wrapText="1"/>
    </xf>
    <xf numFmtId="38" fontId="5" fillId="0" borderId="18" xfId="0" applyNumberFormat="1" applyFont="1" applyFill="1" applyBorder="1" applyAlignment="1">
      <alignment horizontal="center" vertical="center"/>
    </xf>
    <xf numFmtId="38" fontId="5" fillId="4" borderId="18" xfId="0" applyNumberFormat="1" applyFont="1" applyFill="1" applyBorder="1" applyAlignment="1">
      <alignment horizontal="center" vertical="center"/>
    </xf>
    <xf numFmtId="38" fontId="5" fillId="0" borderId="6" xfId="0" applyNumberFormat="1" applyFont="1" applyFill="1" applyBorder="1" applyAlignment="1">
      <alignment horizontal="center" vertical="center"/>
    </xf>
    <xf numFmtId="38" fontId="6" fillId="5" borderId="18" xfId="0" applyNumberFormat="1" applyFont="1" applyFill="1" applyBorder="1" applyAlignment="1">
      <alignment horizontal="center" vertical="center"/>
    </xf>
    <xf numFmtId="38" fontId="5" fillId="0" borderId="11" xfId="0" applyNumberFormat="1" applyFont="1" applyFill="1" applyBorder="1" applyAlignment="1">
      <alignment horizontal="left" vertical="center" wrapText="1"/>
    </xf>
    <xf numFmtId="38" fontId="5" fillId="6" borderId="18" xfId="0" applyNumberFormat="1" applyFont="1" applyFill="1" applyBorder="1" applyAlignment="1">
      <alignment horizontal="center" vertical="center"/>
    </xf>
    <xf numFmtId="38" fontId="5" fillId="3" borderId="12" xfId="0" applyNumberFormat="1" applyFont="1" applyFill="1" applyBorder="1" applyAlignment="1">
      <alignment horizontal="left" vertical="center"/>
    </xf>
    <xf numFmtId="38" fontId="5" fillId="3" borderId="11" xfId="0" applyNumberFormat="1" applyFont="1" applyFill="1" applyBorder="1" applyAlignment="1">
      <alignment vertical="center" wrapText="1"/>
    </xf>
    <xf numFmtId="38" fontId="4" fillId="4" borderId="18" xfId="0" applyNumberFormat="1" applyFont="1" applyFill="1" applyBorder="1" applyAlignment="1">
      <alignment horizontal="center" vertical="center"/>
    </xf>
    <xf numFmtId="38" fontId="11" fillId="0" borderId="19" xfId="0" applyNumberFormat="1" applyFont="1" applyFill="1" applyBorder="1" applyAlignment="1">
      <alignment vertical="center"/>
    </xf>
    <xf numFmtId="38" fontId="5" fillId="3" borderId="20" xfId="0" applyNumberFormat="1" applyFont="1" applyFill="1" applyBorder="1" applyAlignment="1">
      <alignment vertical="center" wrapText="1"/>
    </xf>
    <xf numFmtId="176" fontId="7" fillId="0" borderId="0" xfId="0" applyNumberFormat="1" applyFont="1" applyFill="1" applyAlignment="1">
      <alignment horizontal="center" vertical="center"/>
    </xf>
    <xf numFmtId="38" fontId="4" fillId="0" borderId="13" xfId="0" applyNumberFormat="1" applyFont="1" applyFill="1" applyBorder="1" applyAlignment="1">
      <alignment vertical="center"/>
    </xf>
    <xf numFmtId="38" fontId="4" fillId="0" borderId="21" xfId="0" applyNumberFormat="1" applyFont="1" applyFill="1" applyBorder="1" applyAlignment="1">
      <alignment vertical="center"/>
    </xf>
    <xf numFmtId="38" fontId="5" fillId="0" borderId="12" xfId="0" applyNumberFormat="1" applyFont="1" applyFill="1" applyBorder="1" applyAlignment="1">
      <alignment vertical="center" wrapText="1"/>
    </xf>
    <xf numFmtId="38" fontId="5" fillId="0" borderId="12" xfId="0" applyNumberFormat="1" applyFont="1" applyFill="1" applyBorder="1" applyAlignment="1">
      <alignment horizontal="left" vertical="center" wrapText="1"/>
    </xf>
    <xf numFmtId="38" fontId="5" fillId="0" borderId="14" xfId="0" applyNumberFormat="1" applyFont="1" applyFill="1" applyBorder="1" applyAlignment="1">
      <alignment vertical="center" wrapText="1"/>
    </xf>
    <xf numFmtId="38" fontId="5" fillId="0" borderId="14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38" fontId="5" fillId="0" borderId="1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38" fontId="12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38" fontId="6" fillId="5" borderId="16" xfId="0" applyNumberFormat="1" applyFont="1" applyFill="1" applyBorder="1" applyAlignment="1">
      <alignment horizontal="center" vertical="center"/>
    </xf>
    <xf numFmtId="38" fontId="13" fillId="3" borderId="22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38" fontId="5" fillId="0" borderId="0" xfId="0" applyNumberFormat="1" applyFont="1" applyFill="1" applyBorder="1" applyAlignment="1">
      <alignment vertical="center" wrapText="1"/>
    </xf>
    <xf numFmtId="38" fontId="5" fillId="0" borderId="0" xfId="0" applyNumberFormat="1" applyFont="1" applyFill="1" applyBorder="1" applyAlignment="1">
      <alignment horizontal="center" vertical="center" wrapText="1"/>
    </xf>
    <xf numFmtId="38" fontId="5" fillId="0" borderId="0" xfId="0" applyNumberFormat="1" applyFont="1" applyFill="1" applyBorder="1" applyAlignment="1">
      <alignment horizontal="left" vertical="center" wrapText="1"/>
    </xf>
    <xf numFmtId="9" fontId="5" fillId="0" borderId="0" xfId="3" applyFont="1" applyFill="1" applyBorder="1" applyAlignment="1">
      <alignment horizontal="left" vertical="center" wrapText="1"/>
    </xf>
    <xf numFmtId="38" fontId="5" fillId="0" borderId="0" xfId="0" applyNumberFormat="1" applyFont="1" applyFill="1" applyBorder="1" applyAlignment="1">
      <alignment horizontal="center" vertical="center"/>
    </xf>
    <xf numFmtId="38" fontId="5" fillId="0" borderId="0" xfId="0" applyNumberFormat="1" applyFont="1" applyFill="1" applyBorder="1" applyAlignment="1">
      <alignment horizontal="left" vertical="center" wrapText="1"/>
    </xf>
    <xf numFmtId="9" fontId="5" fillId="0" borderId="0" xfId="3" applyFont="1" applyFill="1" applyBorder="1" applyAlignment="1">
      <alignment horizontal="left" vertical="center" wrapText="1"/>
    </xf>
    <xf numFmtId="38" fontId="5" fillId="0" borderId="18" xfId="0" applyNumberFormat="1" applyFont="1" applyFill="1" applyBorder="1" applyAlignment="1">
      <alignment horizontal="center" vertical="center"/>
    </xf>
    <xf numFmtId="38" fontId="5" fillId="0" borderId="23" xfId="0" applyNumberFormat="1" applyFont="1" applyFill="1" applyBorder="1" applyAlignment="1">
      <alignment horizontal="center" vertical="center"/>
    </xf>
    <xf numFmtId="38" fontId="11" fillId="0" borderId="4" xfId="0" applyNumberFormat="1" applyFont="1" applyFill="1" applyBorder="1" applyAlignment="1">
      <alignment vertical="center"/>
    </xf>
    <xf numFmtId="38" fontId="11" fillId="0" borderId="5" xfId="0" applyNumberFormat="1" applyFont="1" applyFill="1" applyBorder="1" applyAlignment="1">
      <alignment vertical="center"/>
    </xf>
    <xf numFmtId="38" fontId="11" fillId="0" borderId="6" xfId="0" applyNumberFormat="1" applyFont="1" applyFill="1" applyBorder="1" applyAlignment="1">
      <alignment vertical="center"/>
    </xf>
    <xf numFmtId="38" fontId="4" fillId="4" borderId="14" xfId="0" applyNumberFormat="1" applyFont="1" applyFill="1" applyBorder="1" applyAlignment="1">
      <alignment horizontal="center" vertical="center" wrapText="1"/>
    </xf>
    <xf numFmtId="38" fontId="4" fillId="4" borderId="24" xfId="0" applyNumberFormat="1" applyFont="1" applyFill="1" applyBorder="1" applyAlignment="1">
      <alignment horizontal="center" vertical="center"/>
    </xf>
    <xf numFmtId="38" fontId="4" fillId="0" borderId="25" xfId="0" applyNumberFormat="1" applyFont="1" applyFill="1" applyBorder="1" applyAlignment="1">
      <alignment horizontal="center" vertical="center"/>
    </xf>
    <xf numFmtId="38" fontId="4" fillId="0" borderId="26" xfId="0" applyNumberFormat="1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" fillId="3" borderId="27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38" fontId="12" fillId="3" borderId="0" xfId="0" applyNumberFormat="1" applyFont="1" applyFill="1" applyAlignment="1">
      <alignment vertical="center"/>
    </xf>
    <xf numFmtId="38" fontId="7" fillId="4" borderId="0" xfId="0" applyNumberFormat="1" applyFont="1" applyFill="1" applyBorder="1" applyAlignment="1">
      <alignment horizontal="center" vertical="center"/>
    </xf>
    <xf numFmtId="10" fontId="7" fillId="4" borderId="0" xfId="0" applyNumberFormat="1" applyFont="1" applyFill="1" applyBorder="1" applyAlignment="1">
      <alignment horizontal="center" vertical="center"/>
    </xf>
    <xf numFmtId="38" fontId="15" fillId="0" borderId="0" xfId="0" applyNumberFormat="1" applyFont="1" applyFill="1" applyBorder="1" applyAlignment="1">
      <alignment horizontal="right" vertical="center"/>
    </xf>
    <xf numFmtId="40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14" fillId="8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38" fontId="5" fillId="0" borderId="16" xfId="0" applyNumberFormat="1" applyFont="1" applyFill="1" applyBorder="1" applyAlignment="1">
      <alignment horizontal="left" vertical="center" wrapText="1"/>
    </xf>
    <xf numFmtId="38" fontId="5" fillId="0" borderId="16" xfId="0" applyNumberFormat="1" applyFont="1" applyFill="1" applyBorder="1" applyAlignment="1">
      <alignment vertical="center" wrapText="1"/>
    </xf>
    <xf numFmtId="9" fontId="5" fillId="0" borderId="16" xfId="3" applyFont="1" applyFill="1" applyBorder="1" applyAlignment="1">
      <alignment horizontal="left" vertical="center" wrapText="1"/>
    </xf>
    <xf numFmtId="38" fontId="6" fillId="0" borderId="0" xfId="0" applyNumberFormat="1" applyFont="1" applyFill="1" applyBorder="1" applyAlignment="1">
      <alignment horizontal="right" vertical="center"/>
    </xf>
    <xf numFmtId="38" fontId="6" fillId="0" borderId="0" xfId="0" applyNumberFormat="1" applyFont="1" applyFill="1" applyBorder="1" applyAlignment="1">
      <alignment horizontal="center" vertical="center"/>
    </xf>
    <xf numFmtId="38" fontId="16" fillId="4" borderId="6" xfId="0" applyNumberFormat="1" applyFont="1" applyFill="1" applyBorder="1" applyAlignment="1">
      <alignment horizontal="right" vertical="center"/>
    </xf>
    <xf numFmtId="38" fontId="16" fillId="4" borderId="18" xfId="0" applyNumberFormat="1" applyFont="1" applyFill="1" applyBorder="1" applyAlignment="1">
      <alignment horizontal="center" vertical="center"/>
    </xf>
    <xf numFmtId="38" fontId="4" fillId="0" borderId="28" xfId="0" applyNumberFormat="1" applyFont="1" applyFill="1" applyBorder="1" applyAlignment="1">
      <alignment horizontal="center" vertical="center"/>
    </xf>
    <xf numFmtId="38" fontId="12" fillId="3" borderId="0" xfId="0" applyNumberFormat="1" applyFont="1" applyFill="1" applyAlignment="1">
      <alignment horizontal="right" vertical="center"/>
    </xf>
    <xf numFmtId="38" fontId="12" fillId="3" borderId="29" xfId="0" applyNumberFormat="1" applyFont="1" applyFill="1" applyBorder="1" applyAlignment="1">
      <alignment horizontal="center" vertical="center"/>
    </xf>
    <xf numFmtId="38" fontId="15" fillId="3" borderId="0" xfId="0" applyNumberFormat="1" applyFont="1" applyFill="1" applyAlignment="1">
      <alignment horizontal="right" vertical="center"/>
    </xf>
    <xf numFmtId="40" fontId="3" fillId="3" borderId="29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38" fontId="6" fillId="9" borderId="16" xfId="0" applyNumberFormat="1" applyFont="1" applyFill="1" applyBorder="1" applyAlignment="1">
      <alignment horizontal="right" vertical="center"/>
    </xf>
    <xf numFmtId="38" fontId="6" fillId="9" borderId="16" xfId="0" applyNumberFormat="1" applyFont="1" applyFill="1" applyBorder="1" applyAlignment="1">
      <alignment horizontal="center" vertical="center"/>
    </xf>
    <xf numFmtId="38" fontId="5" fillId="3" borderId="14" xfId="0" applyNumberFormat="1" applyFont="1" applyFill="1" applyBorder="1" applyAlignment="1">
      <alignment horizontal="center" vertical="center" wrapText="1"/>
    </xf>
    <xf numFmtId="38" fontId="5" fillId="0" borderId="5" xfId="0" applyNumberFormat="1" applyFont="1" applyFill="1" applyBorder="1" applyAlignment="1">
      <alignment horizontal="center" vertical="center" wrapText="1"/>
    </xf>
    <xf numFmtId="9" fontId="5" fillId="3" borderId="6" xfId="3" applyFont="1" applyFill="1" applyBorder="1" applyAlignment="1">
      <alignment horizontal="left" vertical="center" wrapText="1"/>
    </xf>
    <xf numFmtId="38" fontId="17" fillId="3" borderId="22" xfId="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18" fillId="0" borderId="0" xfId="0" applyFont="1" applyFill="1">
      <alignment vertical="center"/>
    </xf>
    <xf numFmtId="38" fontId="6" fillId="9" borderId="6" xfId="0" applyNumberFormat="1" applyFont="1" applyFill="1" applyBorder="1" applyAlignment="1">
      <alignment horizontal="right" vertical="center"/>
    </xf>
    <xf numFmtId="38" fontId="5" fillId="0" borderId="12" xfId="0" applyNumberFormat="1" applyFont="1" applyFill="1" applyBorder="1" applyAlignment="1">
      <alignment horizontal="center" vertical="center" wrapText="1"/>
    </xf>
    <xf numFmtId="38" fontId="19" fillId="0" borderId="4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vertical="center"/>
    </xf>
    <xf numFmtId="38" fontId="19" fillId="0" borderId="6" xfId="0" applyNumberFormat="1" applyFont="1" applyFill="1" applyBorder="1" applyAlignment="1">
      <alignment vertical="center" wrapText="1"/>
    </xf>
    <xf numFmtId="38" fontId="19" fillId="0" borderId="6" xfId="0" applyNumberFormat="1" applyFont="1" applyFill="1" applyBorder="1" applyAlignment="1">
      <alignment horizontal="center" vertical="center" wrapText="1"/>
    </xf>
    <xf numFmtId="38" fontId="5" fillId="0" borderId="11" xfId="0" applyNumberFormat="1" applyFont="1" applyFill="1" applyBorder="1" applyAlignment="1">
      <alignment horizontal="center" vertical="center" wrapText="1"/>
    </xf>
    <xf numFmtId="38" fontId="5" fillId="10" borderId="6" xfId="0" applyNumberFormat="1" applyFont="1" applyFill="1" applyBorder="1" applyAlignment="1">
      <alignment vertical="center" wrapText="1"/>
    </xf>
    <xf numFmtId="38" fontId="5" fillId="10" borderId="6" xfId="0" applyNumberFormat="1" applyFont="1" applyFill="1" applyBorder="1" applyAlignment="1">
      <alignment horizontal="center" vertical="center" wrapText="1"/>
    </xf>
    <xf numFmtId="38" fontId="5" fillId="0" borderId="6" xfId="0" applyNumberFormat="1" applyFont="1" applyFill="1" applyBorder="1" applyAlignment="1">
      <alignment horizontal="left" vertical="center" wrapText="1"/>
    </xf>
    <xf numFmtId="38" fontId="5" fillId="0" borderId="11" xfId="0" applyNumberFormat="1" applyFont="1" applyFill="1" applyBorder="1" applyAlignment="1">
      <alignment horizontal="center" vertical="center"/>
    </xf>
    <xf numFmtId="38" fontId="5" fillId="0" borderId="12" xfId="0" applyNumberFormat="1" applyFont="1" applyFill="1" applyBorder="1" applyAlignment="1">
      <alignment horizontal="center" vertical="center"/>
    </xf>
    <xf numFmtId="38" fontId="6" fillId="0" borderId="6" xfId="0" applyNumberFormat="1" applyFont="1" applyFill="1" applyBorder="1" applyAlignment="1">
      <alignment horizontal="right" vertical="center"/>
    </xf>
    <xf numFmtId="38" fontId="5" fillId="0" borderId="14" xfId="0" applyNumberFormat="1" applyFont="1" applyFill="1" applyBorder="1" applyAlignment="1">
      <alignment horizontal="center" vertical="center" wrapText="1"/>
    </xf>
    <xf numFmtId="9" fontId="5" fillId="0" borderId="6" xfId="3" applyFont="1" applyFill="1" applyBorder="1" applyAlignment="1">
      <alignment horizontal="left" vertical="center" wrapText="1"/>
    </xf>
    <xf numFmtId="38" fontId="1" fillId="3" borderId="0" xfId="0" applyNumberFormat="1" applyFont="1" applyFill="1" applyAlignment="1">
      <alignment horizontal="right" vertical="center"/>
    </xf>
    <xf numFmtId="0" fontId="1" fillId="3" borderId="30" xfId="0" applyFont="1" applyFill="1" applyBorder="1" applyAlignment="1">
      <alignment vertical="center"/>
    </xf>
    <xf numFmtId="0" fontId="1" fillId="3" borderId="22" xfId="0" applyFont="1" applyFill="1" applyBorder="1" applyAlignment="1">
      <alignment vertical="center"/>
    </xf>
    <xf numFmtId="38" fontId="13" fillId="3" borderId="22" xfId="0" applyNumberFormat="1" applyFont="1" applyFill="1" applyBorder="1" applyAlignment="1">
      <alignment horizontal="right" vertical="center"/>
    </xf>
    <xf numFmtId="38" fontId="6" fillId="9" borderId="18" xfId="0" applyNumberFormat="1" applyFont="1" applyFill="1" applyBorder="1" applyAlignment="1">
      <alignment horizontal="center" vertical="center"/>
    </xf>
    <xf numFmtId="38" fontId="19" fillId="0" borderId="18" xfId="0" applyNumberFormat="1" applyFont="1" applyFill="1" applyBorder="1" applyAlignment="1">
      <alignment horizontal="center" vertical="center"/>
    </xf>
    <xf numFmtId="38" fontId="5" fillId="10" borderId="18" xfId="0" applyNumberFormat="1" applyFont="1" applyFill="1" applyBorder="1" applyAlignment="1">
      <alignment horizontal="center" vertical="center"/>
    </xf>
    <xf numFmtId="38" fontId="6" fillId="0" borderId="18" xfId="0" applyNumberFormat="1" applyFont="1" applyFill="1" applyBorder="1" applyAlignment="1">
      <alignment horizontal="center" vertical="center"/>
    </xf>
    <xf numFmtId="38" fontId="3" fillId="3" borderId="29" xfId="0" applyNumberFormat="1" applyFont="1" applyFill="1" applyBorder="1" applyAlignment="1">
      <alignment horizontal="center" vertical="center"/>
    </xf>
    <xf numFmtId="38" fontId="1" fillId="3" borderId="29" xfId="0" applyNumberFormat="1" applyFont="1" applyFill="1" applyBorder="1" applyAlignment="1">
      <alignment horizontal="center" vertical="center"/>
    </xf>
    <xf numFmtId="38" fontId="17" fillId="3" borderId="3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32" xfId="0" applyBorder="1" applyAlignment="1">
      <alignment horizontal="center" vertical="center"/>
    </xf>
    <xf numFmtId="38" fontId="3" fillId="3" borderId="0" xfId="0" applyNumberFormat="1" applyFont="1" applyFill="1" applyBorder="1" applyAlignment="1">
      <alignment horizontal="center" vertical="center"/>
    </xf>
    <xf numFmtId="0" fontId="0" fillId="0" borderId="16" xfId="0" applyBorder="1">
      <alignment vertical="center"/>
    </xf>
    <xf numFmtId="38" fontId="1" fillId="3" borderId="0" xfId="0" applyNumberFormat="1" applyFont="1" applyFill="1" applyBorder="1" applyAlignment="1">
      <alignment horizontal="center" vertical="center"/>
    </xf>
    <xf numFmtId="38" fontId="17" fillId="3" borderId="22" xfId="0" applyNumberFormat="1" applyFont="1" applyFill="1" applyBorder="1" applyAlignment="1">
      <alignment horizontal="center" vertical="center"/>
    </xf>
    <xf numFmtId="0" fontId="20" fillId="4" borderId="16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55"/>
  <sheetViews>
    <sheetView topLeftCell="A32" workbookViewId="0">
      <selection activeCell="I54" sqref="I54"/>
    </sheetView>
  </sheetViews>
  <sheetFormatPr defaultColWidth="8.72727272727273" defaultRowHeight="16.5"/>
  <cols>
    <col min="2" max="2" width="7.36363636363636" style="1" customWidth="1"/>
    <col min="3" max="3" width="14.6363636363636" style="1" customWidth="1"/>
    <col min="4" max="4" width="27.2727272727273" style="2" customWidth="1"/>
    <col min="5" max="5" width="45.0909090909091" style="2" customWidth="1"/>
    <col min="6" max="6" width="16.3636363636364" style="1" customWidth="1"/>
    <col min="7" max="7" width="11.0909090909091" style="2" customWidth="1"/>
    <col min="8" max="8" width="15.0909090909091" style="2" customWidth="1"/>
    <col min="9" max="9" width="21.4545454545455" style="2" customWidth="1"/>
    <col min="10" max="10" width="31.8181818181818" customWidth="1"/>
    <col min="11" max="11" width="12.8181818181818"/>
  </cols>
  <sheetData>
    <row r="1" customFormat="1" ht="35" spans="2:9">
      <c r="B1" s="3" t="s">
        <v>0</v>
      </c>
      <c r="C1" s="4"/>
      <c r="D1" s="5"/>
      <c r="E1" s="5"/>
      <c r="F1" s="5"/>
      <c r="G1" s="5"/>
      <c r="H1" s="5"/>
      <c r="I1" s="68"/>
    </row>
    <row r="2" customFormat="1" spans="2:9">
      <c r="B2" s="6" t="s">
        <v>1</v>
      </c>
      <c r="C2" s="7"/>
      <c r="D2" s="8"/>
      <c r="E2" s="8"/>
      <c r="F2" s="9"/>
      <c r="G2" s="9"/>
      <c r="H2" s="9"/>
      <c r="I2" s="69"/>
    </row>
    <row r="3" customFormat="1" ht="33" spans="2:9">
      <c r="B3" s="10">
        <v>1</v>
      </c>
      <c r="C3" s="11" t="s">
        <v>2</v>
      </c>
      <c r="D3" s="12" t="s">
        <v>3</v>
      </c>
      <c r="E3" s="13" t="s">
        <v>4</v>
      </c>
      <c r="F3" s="14">
        <v>800</v>
      </c>
      <c r="G3" s="14">
        <v>0</v>
      </c>
      <c r="H3" s="14" t="s">
        <v>5</v>
      </c>
      <c r="I3" s="70">
        <f t="shared" ref="I3:I11" si="0">SUM(G3*F3)</f>
        <v>0</v>
      </c>
    </row>
    <row r="4" customFormat="1" ht="33" spans="2:9">
      <c r="B4" s="15">
        <v>2</v>
      </c>
      <c r="C4" s="16"/>
      <c r="D4" s="13" t="s">
        <v>6</v>
      </c>
      <c r="E4" s="13" t="s">
        <v>7</v>
      </c>
      <c r="F4" s="14">
        <v>5000</v>
      </c>
      <c r="G4" s="14">
        <v>1</v>
      </c>
      <c r="H4" s="14" t="s">
        <v>8</v>
      </c>
      <c r="I4" s="70">
        <f t="shared" si="0"/>
        <v>5000</v>
      </c>
    </row>
    <row r="5" customFormat="1" spans="2:9">
      <c r="B5" s="15"/>
      <c r="C5" s="19"/>
      <c r="D5" s="13"/>
      <c r="E5" s="13"/>
      <c r="F5" s="14"/>
      <c r="G5" s="14"/>
      <c r="H5" s="20" t="s">
        <v>9</v>
      </c>
      <c r="I5" s="73">
        <f>SUM(I3:I4)</f>
        <v>5000</v>
      </c>
    </row>
    <row r="6" customFormat="1" ht="33" spans="2:9">
      <c r="B6" s="15">
        <v>3</v>
      </c>
      <c r="C6" s="21" t="s">
        <v>10</v>
      </c>
      <c r="D6" s="13" t="s">
        <v>11</v>
      </c>
      <c r="E6" s="13" t="s">
        <v>12</v>
      </c>
      <c r="F6" s="22">
        <v>4000</v>
      </c>
      <c r="G6" s="22">
        <v>1</v>
      </c>
      <c r="H6" s="22" t="s">
        <v>8</v>
      </c>
      <c r="I6" s="70">
        <f t="shared" si="0"/>
        <v>4000</v>
      </c>
    </row>
    <row r="7" customFormat="1" spans="2:9">
      <c r="B7" s="15">
        <v>4</v>
      </c>
      <c r="C7" s="23"/>
      <c r="D7" s="13" t="s">
        <v>13</v>
      </c>
      <c r="E7" s="13" t="s">
        <v>14</v>
      </c>
      <c r="F7" s="22">
        <v>99</v>
      </c>
      <c r="G7" s="22">
        <v>40</v>
      </c>
      <c r="H7" s="22" t="s">
        <v>15</v>
      </c>
      <c r="I7" s="70">
        <f t="shared" si="0"/>
        <v>3960</v>
      </c>
    </row>
    <row r="8" customFormat="1" spans="2:9">
      <c r="B8" s="15">
        <v>5</v>
      </c>
      <c r="C8" s="23"/>
      <c r="D8" s="24" t="s">
        <v>16</v>
      </c>
      <c r="E8" s="13" t="s">
        <v>17</v>
      </c>
      <c r="F8" s="22">
        <v>68</v>
      </c>
      <c r="G8" s="22">
        <v>40</v>
      </c>
      <c r="H8" s="22" t="s">
        <v>15</v>
      </c>
      <c r="I8" s="70">
        <f t="shared" si="0"/>
        <v>2720</v>
      </c>
    </row>
    <row r="9" customFormat="1" spans="2:9">
      <c r="B9" s="15">
        <v>6</v>
      </c>
      <c r="C9" s="23"/>
      <c r="D9" s="13" t="s">
        <v>18</v>
      </c>
      <c r="E9" s="13" t="s">
        <v>19</v>
      </c>
      <c r="F9" s="22">
        <v>150</v>
      </c>
      <c r="G9" s="22">
        <v>8</v>
      </c>
      <c r="H9" s="22" t="s">
        <v>20</v>
      </c>
      <c r="I9" s="70">
        <f t="shared" si="0"/>
        <v>1200</v>
      </c>
    </row>
    <row r="10" customFormat="1" spans="2:9">
      <c r="B10" s="25">
        <v>7</v>
      </c>
      <c r="C10" s="23"/>
      <c r="D10" s="26" t="s">
        <v>21</v>
      </c>
      <c r="E10" s="13" t="s">
        <v>22</v>
      </c>
      <c r="F10" s="22">
        <v>300</v>
      </c>
      <c r="G10" s="22">
        <v>12</v>
      </c>
      <c r="H10" s="22" t="s">
        <v>20</v>
      </c>
      <c r="I10" s="70">
        <f t="shared" si="0"/>
        <v>3600</v>
      </c>
    </row>
    <row r="11" customFormat="1" spans="2:9">
      <c r="B11" s="27"/>
      <c r="C11" s="23"/>
      <c r="D11" s="28"/>
      <c r="E11" s="13" t="s">
        <v>23</v>
      </c>
      <c r="F11" s="22">
        <v>200</v>
      </c>
      <c r="G11" s="22">
        <v>20</v>
      </c>
      <c r="H11" s="22" t="s">
        <v>15</v>
      </c>
      <c r="I11" s="70">
        <f t="shared" si="0"/>
        <v>4000</v>
      </c>
    </row>
    <row r="12" customFormat="1" spans="2:9">
      <c r="B12" s="15"/>
      <c r="C12" s="19"/>
      <c r="D12" s="13"/>
      <c r="E12" s="13"/>
      <c r="F12" s="14"/>
      <c r="G12" s="14"/>
      <c r="H12" s="20" t="s">
        <v>9</v>
      </c>
      <c r="I12" s="73">
        <f>SUM(I6:I11)</f>
        <v>19480</v>
      </c>
    </row>
    <row r="13" customFormat="1" spans="2:9">
      <c r="B13" s="25">
        <v>8</v>
      </c>
      <c r="C13" s="21" t="s">
        <v>24</v>
      </c>
      <c r="D13" s="26" t="s">
        <v>25</v>
      </c>
      <c r="E13" s="13" t="s">
        <v>26</v>
      </c>
      <c r="F13" s="22">
        <v>1500</v>
      </c>
      <c r="G13" s="22">
        <v>1</v>
      </c>
      <c r="H13" s="22" t="s">
        <v>8</v>
      </c>
      <c r="I13" s="70">
        <f t="shared" ref="I13:I16" si="1">SUM(G13*F13)</f>
        <v>1500</v>
      </c>
    </row>
    <row r="14" customFormat="1" spans="2:9">
      <c r="B14" s="29"/>
      <c r="C14" s="23"/>
      <c r="D14" s="28"/>
      <c r="E14" s="13" t="s">
        <v>27</v>
      </c>
      <c r="F14" s="22">
        <v>3000</v>
      </c>
      <c r="G14" s="22">
        <v>1</v>
      </c>
      <c r="H14" s="22" t="s">
        <v>8</v>
      </c>
      <c r="I14" s="70">
        <f t="shared" si="1"/>
        <v>3000</v>
      </c>
    </row>
    <row r="15" customFormat="1" spans="2:9">
      <c r="B15" s="29"/>
      <c r="C15" s="23"/>
      <c r="D15" s="35" t="s">
        <v>28</v>
      </c>
      <c r="E15" s="32" t="s">
        <v>29</v>
      </c>
      <c r="F15" s="33">
        <v>1600</v>
      </c>
      <c r="G15" s="33">
        <v>1</v>
      </c>
      <c r="H15" s="33" t="s">
        <v>8</v>
      </c>
      <c r="I15" s="70">
        <f t="shared" si="1"/>
        <v>1600</v>
      </c>
    </row>
    <row r="16" customFormat="1" spans="2:9">
      <c r="B16" s="27"/>
      <c r="C16" s="23"/>
      <c r="D16" s="26" t="s">
        <v>30</v>
      </c>
      <c r="E16" s="13" t="s">
        <v>31</v>
      </c>
      <c r="F16" s="22">
        <v>1000</v>
      </c>
      <c r="G16" s="22">
        <v>1</v>
      </c>
      <c r="H16" s="22" t="s">
        <v>8</v>
      </c>
      <c r="I16" s="70">
        <f t="shared" si="1"/>
        <v>1000</v>
      </c>
    </row>
    <row r="17" customFormat="1" spans="2:9">
      <c r="B17" s="15"/>
      <c r="C17" s="23"/>
      <c r="D17" s="13"/>
      <c r="E17" s="13"/>
      <c r="F17" s="22"/>
      <c r="G17" s="22"/>
      <c r="H17" s="20" t="s">
        <v>9</v>
      </c>
      <c r="I17" s="73">
        <f>SUM(I13:I16)</f>
        <v>7100</v>
      </c>
    </row>
    <row r="18" customFormat="1" spans="2:9">
      <c r="B18" s="15">
        <v>9</v>
      </c>
      <c r="C18" s="21" t="s">
        <v>32</v>
      </c>
      <c r="D18" s="32" t="s">
        <v>33</v>
      </c>
      <c r="E18" s="17" t="s">
        <v>34</v>
      </c>
      <c r="F18" s="31">
        <v>600</v>
      </c>
      <c r="G18" s="31">
        <v>7</v>
      </c>
      <c r="H18" s="31" t="s">
        <v>35</v>
      </c>
      <c r="I18" s="71">
        <f t="shared" ref="I18:I40" si="2">SUM(G18*F18)</f>
        <v>4200</v>
      </c>
    </row>
    <row r="19" customFormat="1" spans="2:9">
      <c r="B19" s="25"/>
      <c r="C19" s="23"/>
      <c r="D19" s="34" t="s">
        <v>36</v>
      </c>
      <c r="E19" s="17" t="s">
        <v>37</v>
      </c>
      <c r="F19" s="31">
        <v>800</v>
      </c>
      <c r="G19" s="31">
        <v>1</v>
      </c>
      <c r="H19" s="31" t="s">
        <v>38</v>
      </c>
      <c r="I19" s="71">
        <f t="shared" si="2"/>
        <v>800</v>
      </c>
    </row>
    <row r="20" customFormat="1" ht="49.5" spans="2:9">
      <c r="B20" s="25">
        <v>10</v>
      </c>
      <c r="C20" s="23"/>
      <c r="D20" s="34" t="s">
        <v>39</v>
      </c>
      <c r="E20" s="13" t="s">
        <v>40</v>
      </c>
      <c r="F20" s="22">
        <v>1200</v>
      </c>
      <c r="G20" s="22">
        <v>1</v>
      </c>
      <c r="H20" s="22" t="s">
        <v>38</v>
      </c>
      <c r="I20" s="70">
        <f t="shared" si="2"/>
        <v>1200</v>
      </c>
    </row>
    <row r="21" customFormat="1" spans="2:9">
      <c r="B21" s="29"/>
      <c r="C21" s="23"/>
      <c r="D21" s="35"/>
      <c r="E21" s="13" t="s">
        <v>41</v>
      </c>
      <c r="F21" s="22">
        <v>1500</v>
      </c>
      <c r="G21" s="22">
        <v>1</v>
      </c>
      <c r="H21" s="22" t="s">
        <v>38</v>
      </c>
      <c r="I21" s="70">
        <f t="shared" si="2"/>
        <v>1500</v>
      </c>
    </row>
    <row r="22" customFormat="1" spans="2:9">
      <c r="B22" s="29"/>
      <c r="C22" s="23"/>
      <c r="D22" s="35"/>
      <c r="E22" s="13" t="s">
        <v>42</v>
      </c>
      <c r="F22" s="22">
        <v>74</v>
      </c>
      <c r="G22" s="22">
        <v>1</v>
      </c>
      <c r="H22" s="22" t="s">
        <v>38</v>
      </c>
      <c r="I22" s="70">
        <f t="shared" si="2"/>
        <v>74</v>
      </c>
    </row>
    <row r="23" customFormat="1" spans="2:9">
      <c r="B23" s="29"/>
      <c r="C23" s="23"/>
      <c r="D23" s="35"/>
      <c r="E23" s="36" t="s">
        <v>43</v>
      </c>
      <c r="F23" s="37">
        <v>400</v>
      </c>
      <c r="G23" s="37">
        <v>0</v>
      </c>
      <c r="H23" s="37" t="s">
        <v>38</v>
      </c>
      <c r="I23" s="75">
        <f t="shared" si="2"/>
        <v>0</v>
      </c>
    </row>
    <row r="24" customFormat="1" ht="33" spans="2:9">
      <c r="B24" s="27"/>
      <c r="C24" s="23"/>
      <c r="D24" s="38"/>
      <c r="E24" s="13" t="s">
        <v>44</v>
      </c>
      <c r="F24" s="22">
        <v>170</v>
      </c>
      <c r="G24" s="22">
        <v>4</v>
      </c>
      <c r="H24" s="22" t="s">
        <v>38</v>
      </c>
      <c r="I24" s="70">
        <f t="shared" si="2"/>
        <v>680</v>
      </c>
    </row>
    <row r="25" customFormat="1" spans="2:9">
      <c r="B25" s="25">
        <v>11</v>
      </c>
      <c r="C25" s="23"/>
      <c r="D25" s="34" t="s">
        <v>45</v>
      </c>
      <c r="E25" s="36" t="s">
        <v>46</v>
      </c>
      <c r="F25" s="37">
        <v>800</v>
      </c>
      <c r="G25" s="37">
        <v>0</v>
      </c>
      <c r="H25" s="37" t="s">
        <v>47</v>
      </c>
      <c r="I25" s="75">
        <f t="shared" si="2"/>
        <v>0</v>
      </c>
    </row>
    <row r="26" customFormat="1" spans="2:9">
      <c r="B26" s="29"/>
      <c r="C26" s="23"/>
      <c r="D26" s="35"/>
      <c r="E26" s="13" t="s">
        <v>48</v>
      </c>
      <c r="F26" s="22">
        <v>95</v>
      </c>
      <c r="G26" s="22">
        <v>3</v>
      </c>
      <c r="H26" s="22" t="s">
        <v>47</v>
      </c>
      <c r="I26" s="70">
        <f t="shared" si="2"/>
        <v>285</v>
      </c>
    </row>
    <row r="27" customFormat="1" spans="2:9">
      <c r="B27" s="27"/>
      <c r="C27" s="23"/>
      <c r="D27" s="38"/>
      <c r="E27" s="13" t="s">
        <v>49</v>
      </c>
      <c r="F27" s="22">
        <v>680</v>
      </c>
      <c r="G27" s="22">
        <v>1</v>
      </c>
      <c r="H27" s="22" t="s">
        <v>47</v>
      </c>
      <c r="I27" s="70">
        <f t="shared" si="2"/>
        <v>680</v>
      </c>
    </row>
    <row r="28" customFormat="1" spans="2:9">
      <c r="B28" s="15">
        <v>12</v>
      </c>
      <c r="C28" s="23"/>
      <c r="D28" s="13" t="s">
        <v>50</v>
      </c>
      <c r="E28" s="13" t="s">
        <v>51</v>
      </c>
      <c r="F28" s="22">
        <v>220</v>
      </c>
      <c r="G28" s="22">
        <v>12</v>
      </c>
      <c r="H28" s="22" t="s">
        <v>35</v>
      </c>
      <c r="I28" s="70">
        <f t="shared" si="2"/>
        <v>2640</v>
      </c>
    </row>
    <row r="29" customFormat="1" ht="66" spans="2:9">
      <c r="B29" s="25">
        <v>13</v>
      </c>
      <c r="C29" s="23"/>
      <c r="D29" s="39" t="s">
        <v>52</v>
      </c>
      <c r="E29" s="13" t="s">
        <v>53</v>
      </c>
      <c r="F29" s="22">
        <v>180</v>
      </c>
      <c r="G29" s="22">
        <v>6</v>
      </c>
      <c r="H29" s="22" t="s">
        <v>47</v>
      </c>
      <c r="I29" s="70">
        <f t="shared" si="2"/>
        <v>1080</v>
      </c>
    </row>
    <row r="30" customFormat="1" spans="2:9">
      <c r="B30" s="29"/>
      <c r="C30" s="23"/>
      <c r="D30" s="39"/>
      <c r="E30" s="13" t="s">
        <v>54</v>
      </c>
      <c r="F30" s="22">
        <v>75</v>
      </c>
      <c r="G30" s="22">
        <v>1</v>
      </c>
      <c r="H30" s="22" t="s">
        <v>55</v>
      </c>
      <c r="I30" s="70">
        <f t="shared" si="2"/>
        <v>75</v>
      </c>
    </row>
    <row r="31" customFormat="1" spans="2:9">
      <c r="B31" s="29"/>
      <c r="C31" s="23"/>
      <c r="D31" s="39"/>
      <c r="E31" s="13" t="s">
        <v>56</v>
      </c>
      <c r="F31" s="22">
        <v>10</v>
      </c>
      <c r="G31" s="22">
        <v>10</v>
      </c>
      <c r="H31" s="22" t="s">
        <v>57</v>
      </c>
      <c r="I31" s="70">
        <f t="shared" si="2"/>
        <v>100</v>
      </c>
    </row>
    <row r="32" customFormat="1" spans="2:9">
      <c r="B32" s="27"/>
      <c r="C32" s="23"/>
      <c r="D32" s="28"/>
      <c r="E32" s="13" t="s">
        <v>58</v>
      </c>
      <c r="F32" s="22">
        <v>10</v>
      </c>
      <c r="G32" s="22">
        <v>50</v>
      </c>
      <c r="H32" s="22" t="s">
        <v>57</v>
      </c>
      <c r="I32" s="70">
        <f t="shared" si="2"/>
        <v>500</v>
      </c>
    </row>
    <row r="33" customFormat="1" spans="2:9">
      <c r="B33" s="40">
        <v>14</v>
      </c>
      <c r="C33" s="23"/>
      <c r="D33" s="41" t="s">
        <v>59</v>
      </c>
      <c r="E33" s="13" t="s">
        <v>60</v>
      </c>
      <c r="F33" s="22">
        <v>400</v>
      </c>
      <c r="G33" s="22">
        <v>8</v>
      </c>
      <c r="H33" s="22" t="s">
        <v>61</v>
      </c>
      <c r="I33" s="70">
        <f t="shared" si="2"/>
        <v>3200</v>
      </c>
    </row>
    <row r="34" customFormat="1" spans="2:9">
      <c r="B34" s="15">
        <v>15</v>
      </c>
      <c r="C34" s="23"/>
      <c r="D34" s="41" t="s">
        <v>62</v>
      </c>
      <c r="E34" s="13" t="s">
        <v>63</v>
      </c>
      <c r="F34" s="22">
        <v>800</v>
      </c>
      <c r="G34" s="22">
        <v>2</v>
      </c>
      <c r="H34" s="22" t="s">
        <v>20</v>
      </c>
      <c r="I34" s="70">
        <f t="shared" si="2"/>
        <v>1600</v>
      </c>
    </row>
    <row r="35" customFormat="1" ht="33" spans="2:9">
      <c r="B35" s="25">
        <v>16</v>
      </c>
      <c r="C35" s="23"/>
      <c r="D35" s="26" t="s">
        <v>64</v>
      </c>
      <c r="E35" s="13" t="s">
        <v>65</v>
      </c>
      <c r="F35" s="22">
        <v>1500</v>
      </c>
      <c r="G35" s="22">
        <v>1</v>
      </c>
      <c r="H35" s="22" t="s">
        <v>61</v>
      </c>
      <c r="I35" s="70">
        <f t="shared" si="2"/>
        <v>1500</v>
      </c>
    </row>
    <row r="36" customFormat="1" ht="33" spans="2:9">
      <c r="B36" s="27"/>
      <c r="C36" s="23"/>
      <c r="D36" s="28"/>
      <c r="E36" s="13" t="s">
        <v>66</v>
      </c>
      <c r="F36" s="22">
        <v>2000</v>
      </c>
      <c r="G36" s="22">
        <v>1</v>
      </c>
      <c r="H36" s="22" t="s">
        <v>61</v>
      </c>
      <c r="I36" s="70">
        <f t="shared" si="2"/>
        <v>2000</v>
      </c>
    </row>
    <row r="37" customFormat="1" ht="33" spans="2:9">
      <c r="B37" s="42">
        <v>17</v>
      </c>
      <c r="C37" s="23"/>
      <c r="D37" s="43" t="s">
        <v>67</v>
      </c>
      <c r="E37" s="13" t="s">
        <v>68</v>
      </c>
      <c r="F37" s="22">
        <v>550</v>
      </c>
      <c r="G37" s="22">
        <v>1</v>
      </c>
      <c r="H37" s="22" t="s">
        <v>61</v>
      </c>
      <c r="I37" s="70">
        <f t="shared" si="2"/>
        <v>550</v>
      </c>
    </row>
    <row r="38" customFormat="1" ht="33" spans="2:9">
      <c r="B38" s="44"/>
      <c r="C38" s="23"/>
      <c r="D38" s="45"/>
      <c r="E38" s="13" t="s">
        <v>69</v>
      </c>
      <c r="F38" s="22">
        <v>500</v>
      </c>
      <c r="G38" s="22">
        <v>1</v>
      </c>
      <c r="H38" s="22" t="s">
        <v>61</v>
      </c>
      <c r="I38" s="70">
        <f t="shared" si="2"/>
        <v>500</v>
      </c>
    </row>
    <row r="39" customFormat="1" ht="33" spans="2:9">
      <c r="B39" s="44">
        <v>18</v>
      </c>
      <c r="C39" s="23"/>
      <c r="D39" s="48" t="s">
        <v>70</v>
      </c>
      <c r="E39" s="13" t="s">
        <v>71</v>
      </c>
      <c r="F39" s="22">
        <v>1000</v>
      </c>
      <c r="G39" s="22">
        <v>1</v>
      </c>
      <c r="H39" s="22" t="s">
        <v>61</v>
      </c>
      <c r="I39" s="70">
        <f t="shared" si="2"/>
        <v>1000</v>
      </c>
    </row>
    <row r="40" customFormat="1" ht="66" spans="2:9">
      <c r="B40" s="10"/>
      <c r="C40" s="23"/>
      <c r="D40" s="49"/>
      <c r="E40" s="13" t="s">
        <v>72</v>
      </c>
      <c r="F40" s="22">
        <v>800</v>
      </c>
      <c r="G40" s="22">
        <v>4</v>
      </c>
      <c r="H40" s="22" t="s">
        <v>61</v>
      </c>
      <c r="I40" s="70">
        <f t="shared" si="2"/>
        <v>3200</v>
      </c>
    </row>
    <row r="41" customFormat="1" spans="2:9">
      <c r="B41" s="29"/>
      <c r="C41" s="23"/>
      <c r="D41" s="39"/>
      <c r="E41" s="13"/>
      <c r="F41" s="22"/>
      <c r="G41" s="22"/>
      <c r="H41" s="20" t="s">
        <v>9</v>
      </c>
      <c r="I41" s="73">
        <f>SUM(I18:I40)</f>
        <v>27364</v>
      </c>
    </row>
    <row r="42" customFormat="1" spans="2:9">
      <c r="B42" s="25">
        <v>19</v>
      </c>
      <c r="C42" s="21" t="s">
        <v>73</v>
      </c>
      <c r="D42" s="26" t="s">
        <v>73</v>
      </c>
      <c r="E42" s="13" t="s">
        <v>74</v>
      </c>
      <c r="F42" s="22">
        <v>1050</v>
      </c>
      <c r="G42" s="22">
        <v>2</v>
      </c>
      <c r="H42" s="22" t="s">
        <v>15</v>
      </c>
      <c r="I42" s="70">
        <f t="shared" ref="I42:I44" si="3">SUM(G42*F42)</f>
        <v>2100</v>
      </c>
    </row>
    <row r="43" customFormat="1" spans="2:9">
      <c r="B43" s="29"/>
      <c r="C43" s="23"/>
      <c r="D43" s="39"/>
      <c r="E43" s="13" t="s">
        <v>75</v>
      </c>
      <c r="F43" s="22">
        <v>800</v>
      </c>
      <c r="G43" s="22">
        <v>2</v>
      </c>
      <c r="H43" s="22" t="s">
        <v>15</v>
      </c>
      <c r="I43" s="70">
        <f t="shared" si="3"/>
        <v>1600</v>
      </c>
    </row>
    <row r="44" customFormat="1" spans="2:11">
      <c r="B44" s="27"/>
      <c r="C44" s="143"/>
      <c r="D44" s="28"/>
      <c r="E44" s="13" t="s">
        <v>76</v>
      </c>
      <c r="F44" s="22">
        <v>500</v>
      </c>
      <c r="G44" s="22">
        <v>2</v>
      </c>
      <c r="H44" s="22" t="s">
        <v>15</v>
      </c>
      <c r="I44" s="70">
        <f t="shared" si="3"/>
        <v>1000</v>
      </c>
      <c r="J44" s="175"/>
      <c r="K44" s="175"/>
    </row>
    <row r="45" customFormat="1" spans="2:11">
      <c r="B45" s="40">
        <v>20</v>
      </c>
      <c r="C45" s="144"/>
      <c r="D45" s="41" t="s">
        <v>77</v>
      </c>
      <c r="E45" s="145">
        <v>0.1</v>
      </c>
      <c r="F45" s="14">
        <f>SUM(I42:I44)*10%</f>
        <v>470</v>
      </c>
      <c r="G45" s="14">
        <v>1</v>
      </c>
      <c r="H45" s="14" t="s">
        <v>78</v>
      </c>
      <c r="I45" s="70">
        <f>F45*G45</f>
        <v>470</v>
      </c>
      <c r="J45" s="176"/>
      <c r="K45" s="176"/>
    </row>
    <row r="46" customFormat="1" spans="2:11">
      <c r="B46" s="40"/>
      <c r="C46" s="144"/>
      <c r="D46" s="41"/>
      <c r="E46" s="145"/>
      <c r="F46" s="14"/>
      <c r="G46" s="14"/>
      <c r="H46" s="20" t="s">
        <v>9</v>
      </c>
      <c r="I46" s="73">
        <f>SUM(I42:I45)</f>
        <v>5170</v>
      </c>
      <c r="J46" s="176"/>
      <c r="K46" s="176"/>
    </row>
    <row r="47" customFormat="1" spans="2:11">
      <c r="B47" s="106"/>
      <c r="C47" s="107"/>
      <c r="D47" s="108"/>
      <c r="E47" s="108"/>
      <c r="F47" s="108"/>
      <c r="G47" s="108"/>
      <c r="H47" s="131" t="s">
        <v>79</v>
      </c>
      <c r="I47" s="132">
        <f>I5+I12+I17+I41+I46</f>
        <v>64114</v>
      </c>
      <c r="J47" s="176"/>
      <c r="K47" s="176"/>
    </row>
    <row r="48" customFormat="1" spans="2:11">
      <c r="B48" s="50"/>
      <c r="C48" s="51"/>
      <c r="D48" s="52"/>
      <c r="E48" s="52"/>
      <c r="F48" s="52"/>
      <c r="G48" s="52"/>
      <c r="H48" s="53" t="s">
        <v>80</v>
      </c>
      <c r="I48" s="78">
        <f>I47*1</f>
        <v>64114</v>
      </c>
      <c r="J48" s="176"/>
      <c r="K48" s="176"/>
    </row>
    <row r="49" customFormat="1" spans="2:11">
      <c r="B49" s="111"/>
      <c r="C49" s="112"/>
      <c r="D49" s="112"/>
      <c r="E49" s="112"/>
      <c r="F49" s="112"/>
      <c r="G49" s="112"/>
      <c r="H49" s="112"/>
      <c r="I49" s="133"/>
      <c r="J49" s="176"/>
      <c r="K49" s="176"/>
    </row>
    <row r="50" customFormat="1" spans="2:11">
      <c r="B50" s="114"/>
      <c r="C50" s="115"/>
      <c r="D50" s="115"/>
      <c r="E50" s="115"/>
      <c r="F50" s="116"/>
      <c r="G50" s="116"/>
      <c r="H50" s="134" t="s">
        <v>81</v>
      </c>
      <c r="I50" s="135">
        <f>I48</f>
        <v>64114</v>
      </c>
      <c r="J50" s="176"/>
      <c r="K50" s="176"/>
    </row>
    <row r="51" customFormat="1" spans="2:11">
      <c r="B51" s="114"/>
      <c r="C51" s="115"/>
      <c r="D51" s="115"/>
      <c r="E51" s="115"/>
      <c r="F51" s="116"/>
      <c r="G51" s="116"/>
      <c r="H51" s="134" t="s">
        <v>82</v>
      </c>
      <c r="I51" s="135">
        <f>I50*6%</f>
        <v>3846.84</v>
      </c>
      <c r="J51" s="177" t="s">
        <v>83</v>
      </c>
      <c r="K51" s="177"/>
    </row>
    <row r="52" customFormat="1" spans="2:11">
      <c r="B52" s="114"/>
      <c r="C52" s="115"/>
      <c r="D52" s="115"/>
      <c r="E52" s="115"/>
      <c r="F52" s="116"/>
      <c r="G52" s="116"/>
      <c r="H52" s="136" t="s">
        <v>84</v>
      </c>
      <c r="I52" s="178">
        <f>SUM(I50:I51)</f>
        <v>67960.84</v>
      </c>
      <c r="J52" s="179" t="s">
        <v>85</v>
      </c>
      <c r="K52" s="179">
        <v>100000</v>
      </c>
    </row>
    <row r="53" customFormat="1" spans="2:11">
      <c r="B53" s="114"/>
      <c r="C53" s="115"/>
      <c r="D53" s="115"/>
      <c r="E53" s="115"/>
      <c r="F53" s="116"/>
      <c r="G53" s="116"/>
      <c r="H53" s="164" t="s">
        <v>86</v>
      </c>
      <c r="I53" s="180">
        <f>I52*0.1872</f>
        <v>12722.269248</v>
      </c>
      <c r="J53" s="179" t="s">
        <v>86</v>
      </c>
      <c r="K53" s="179">
        <f>K52*0.1872</f>
        <v>18720</v>
      </c>
    </row>
    <row r="54" customFormat="1" ht="20" spans="2:11">
      <c r="B54" s="165"/>
      <c r="C54" s="166"/>
      <c r="D54" s="166"/>
      <c r="E54" s="166"/>
      <c r="F54" s="167" t="s">
        <v>87</v>
      </c>
      <c r="G54" s="167"/>
      <c r="H54" s="167"/>
      <c r="I54" s="181">
        <f>I53+I52</f>
        <v>80683.109248</v>
      </c>
      <c r="J54" s="179" t="s">
        <v>88</v>
      </c>
      <c r="K54" s="179">
        <f>K52-K53</f>
        <v>81280</v>
      </c>
    </row>
    <row r="55" customFormat="1" ht="20" spans="2:11">
      <c r="B55" s="165"/>
      <c r="C55" s="166"/>
      <c r="D55" s="166"/>
      <c r="E55" s="166"/>
      <c r="F55" s="167" t="s">
        <v>89</v>
      </c>
      <c r="G55" s="167"/>
      <c r="H55" s="167"/>
      <c r="I55" s="181">
        <v>100000</v>
      </c>
      <c r="J55" s="179" t="s">
        <v>90</v>
      </c>
      <c r="K55" s="182">
        <f>K54-I52</f>
        <v>13319.16</v>
      </c>
    </row>
  </sheetData>
  <mergeCells count="30">
    <mergeCell ref="B1:I1"/>
    <mergeCell ref="B2:E2"/>
    <mergeCell ref="J44:K44"/>
    <mergeCell ref="B49:I49"/>
    <mergeCell ref="J51:K51"/>
    <mergeCell ref="F54:H54"/>
    <mergeCell ref="F55:H55"/>
    <mergeCell ref="B10:B11"/>
    <mergeCell ref="B13:B16"/>
    <mergeCell ref="B20:B24"/>
    <mergeCell ref="B25:B27"/>
    <mergeCell ref="B29:B32"/>
    <mergeCell ref="B35:B36"/>
    <mergeCell ref="B37:B38"/>
    <mergeCell ref="B39:B40"/>
    <mergeCell ref="B42:B44"/>
    <mergeCell ref="C3:C4"/>
    <mergeCell ref="C6:C11"/>
    <mergeCell ref="C13:C16"/>
    <mergeCell ref="C18:C40"/>
    <mergeCell ref="C42:C44"/>
    <mergeCell ref="D10:D11"/>
    <mergeCell ref="D13:D14"/>
    <mergeCell ref="D20:D24"/>
    <mergeCell ref="D25:D27"/>
    <mergeCell ref="D29:D32"/>
    <mergeCell ref="D35:D36"/>
    <mergeCell ref="D37:D38"/>
    <mergeCell ref="D39:D40"/>
    <mergeCell ref="D42:D4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55"/>
  <sheetViews>
    <sheetView zoomScale="85" zoomScaleNormal="85" topLeftCell="A29" workbookViewId="0">
      <selection activeCell="E26" sqref="E26"/>
    </sheetView>
  </sheetViews>
  <sheetFormatPr defaultColWidth="8.75454545454545" defaultRowHeight="16.5"/>
  <cols>
    <col min="2" max="2" width="7.37272727272727" style="1" customWidth="1"/>
    <col min="3" max="3" width="14.6272727272727" style="1" customWidth="1"/>
    <col min="4" max="4" width="27.2545454545455" style="2" customWidth="1"/>
    <col min="5" max="5" width="47.8727272727273" style="2" customWidth="1"/>
    <col min="6" max="6" width="16.3727272727273" style="1" customWidth="1"/>
    <col min="7" max="7" width="11.1272727272727" style="2" customWidth="1"/>
    <col min="8" max="8" width="15.1272727272727" style="2" customWidth="1"/>
    <col min="9" max="9" width="21.5" style="2" customWidth="1"/>
  </cols>
  <sheetData>
    <row r="1" ht="31" customHeight="1" spans="2:9">
      <c r="B1" s="3" t="s">
        <v>0</v>
      </c>
      <c r="C1" s="4"/>
      <c r="D1" s="5"/>
      <c r="E1" s="5"/>
      <c r="F1" s="5"/>
      <c r="G1" s="5"/>
      <c r="H1" s="5"/>
      <c r="I1" s="68"/>
    </row>
    <row r="2" spans="2:9">
      <c r="B2" s="6" t="s">
        <v>1</v>
      </c>
      <c r="C2" s="7"/>
      <c r="D2" s="8"/>
      <c r="E2" s="8"/>
      <c r="F2" s="9"/>
      <c r="G2" s="9"/>
      <c r="H2" s="9"/>
      <c r="I2" s="69"/>
    </row>
    <row r="3" s="147" customFormat="1" ht="33" spans="2:9">
      <c r="B3" s="10">
        <v>1</v>
      </c>
      <c r="C3" s="11" t="s">
        <v>2</v>
      </c>
      <c r="D3" s="12" t="s">
        <v>3</v>
      </c>
      <c r="E3" s="32" t="s">
        <v>91</v>
      </c>
      <c r="F3" s="14">
        <v>800</v>
      </c>
      <c r="G3" s="14">
        <v>12</v>
      </c>
      <c r="H3" s="14" t="s">
        <v>5</v>
      </c>
      <c r="I3" s="70">
        <f t="shared" ref="I3:I11" si="0">SUM(G3*F3)</f>
        <v>9600</v>
      </c>
    </row>
    <row r="4" s="147" customFormat="1" ht="33" spans="2:9">
      <c r="B4" s="40">
        <v>2</v>
      </c>
      <c r="C4" s="16"/>
      <c r="D4" s="32" t="s">
        <v>6</v>
      </c>
      <c r="E4" s="32" t="s">
        <v>7</v>
      </c>
      <c r="F4" s="14">
        <v>8000</v>
      </c>
      <c r="G4" s="14">
        <v>1</v>
      </c>
      <c r="H4" s="14" t="s">
        <v>8</v>
      </c>
      <c r="I4" s="70">
        <f t="shared" si="0"/>
        <v>8000</v>
      </c>
    </row>
    <row r="5" spans="2:9">
      <c r="B5" s="15"/>
      <c r="C5" s="19"/>
      <c r="D5" s="13"/>
      <c r="E5" s="13"/>
      <c r="F5" s="14"/>
      <c r="G5" s="14"/>
      <c r="H5" s="149" t="s">
        <v>9</v>
      </c>
      <c r="I5" s="168">
        <f>SUM(I3:I4)</f>
        <v>17600</v>
      </c>
    </row>
    <row r="6" spans="2:9">
      <c r="B6" s="15">
        <v>3</v>
      </c>
      <c r="C6" s="21" t="s">
        <v>10</v>
      </c>
      <c r="D6" s="13" t="s">
        <v>11</v>
      </c>
      <c r="E6" s="13" t="s">
        <v>92</v>
      </c>
      <c r="F6" s="22">
        <v>4000</v>
      </c>
      <c r="G6" s="22">
        <v>1</v>
      </c>
      <c r="H6" s="22" t="s">
        <v>8</v>
      </c>
      <c r="I6" s="70">
        <f t="shared" si="0"/>
        <v>4000</v>
      </c>
    </row>
    <row r="7" s="147" customFormat="1" spans="2:9">
      <c r="B7" s="40">
        <v>4</v>
      </c>
      <c r="C7" s="150"/>
      <c r="D7" s="32" t="s">
        <v>13</v>
      </c>
      <c r="E7" s="32" t="s">
        <v>14</v>
      </c>
      <c r="F7" s="33">
        <v>117</v>
      </c>
      <c r="G7" s="33">
        <v>40</v>
      </c>
      <c r="H7" s="33" t="s">
        <v>15</v>
      </c>
      <c r="I7" s="70">
        <f t="shared" si="0"/>
        <v>4680</v>
      </c>
    </row>
    <row r="8" s="148" customFormat="1" spans="2:9">
      <c r="B8" s="151">
        <v>5</v>
      </c>
      <c r="C8" s="150"/>
      <c r="D8" s="152" t="s">
        <v>16</v>
      </c>
      <c r="E8" s="153" t="s">
        <v>93</v>
      </c>
      <c r="F8" s="154">
        <v>50</v>
      </c>
      <c r="G8" s="154">
        <v>40</v>
      </c>
      <c r="H8" s="154" t="s">
        <v>15</v>
      </c>
      <c r="I8" s="169">
        <f t="shared" si="0"/>
        <v>2000</v>
      </c>
    </row>
    <row r="9" spans="2:9">
      <c r="B9" s="15">
        <v>6</v>
      </c>
      <c r="C9" s="23"/>
      <c r="D9" s="13" t="s">
        <v>18</v>
      </c>
      <c r="E9" s="13" t="s">
        <v>19</v>
      </c>
      <c r="F9" s="22">
        <v>150</v>
      </c>
      <c r="G9" s="22">
        <v>8</v>
      </c>
      <c r="H9" s="22" t="s">
        <v>20</v>
      </c>
      <c r="I9" s="70">
        <f t="shared" si="0"/>
        <v>1200</v>
      </c>
    </row>
    <row r="10" spans="2:9">
      <c r="B10" s="25">
        <v>7</v>
      </c>
      <c r="C10" s="23"/>
      <c r="D10" s="26" t="s">
        <v>21</v>
      </c>
      <c r="E10" s="13" t="s">
        <v>22</v>
      </c>
      <c r="F10" s="22">
        <v>300</v>
      </c>
      <c r="G10" s="22">
        <v>12</v>
      </c>
      <c r="H10" s="22" t="s">
        <v>20</v>
      </c>
      <c r="I10" s="70">
        <f t="shared" si="0"/>
        <v>3600</v>
      </c>
    </row>
    <row r="11" spans="2:9">
      <c r="B11" s="27"/>
      <c r="C11" s="23"/>
      <c r="D11" s="28"/>
      <c r="E11" s="13" t="s">
        <v>23</v>
      </c>
      <c r="F11" s="22">
        <v>200</v>
      </c>
      <c r="G11" s="22">
        <v>20</v>
      </c>
      <c r="H11" s="22" t="s">
        <v>15</v>
      </c>
      <c r="I11" s="70">
        <f t="shared" si="0"/>
        <v>4000</v>
      </c>
    </row>
    <row r="12" spans="2:9">
      <c r="B12" s="15"/>
      <c r="C12" s="19"/>
      <c r="D12" s="13"/>
      <c r="E12" s="13"/>
      <c r="F12" s="14"/>
      <c r="G12" s="14"/>
      <c r="H12" s="149" t="s">
        <v>9</v>
      </c>
      <c r="I12" s="168">
        <f>SUM(I6:I11)</f>
        <v>19480</v>
      </c>
    </row>
    <row r="13" spans="2:9">
      <c r="B13" s="25">
        <v>8</v>
      </c>
      <c r="C13" s="21" t="s">
        <v>24</v>
      </c>
      <c r="D13" s="26" t="s">
        <v>25</v>
      </c>
      <c r="E13" s="13" t="s">
        <v>94</v>
      </c>
      <c r="F13" s="22">
        <v>1500</v>
      </c>
      <c r="G13" s="22">
        <v>1</v>
      </c>
      <c r="H13" s="22" t="s">
        <v>8</v>
      </c>
      <c r="I13" s="70">
        <f t="shared" ref="I13:I18" si="1">SUM(G13*F13)</f>
        <v>1500</v>
      </c>
    </row>
    <row r="14" spans="2:9">
      <c r="B14" s="29"/>
      <c r="C14" s="23"/>
      <c r="D14" s="28" t="s">
        <v>95</v>
      </c>
      <c r="E14" s="13" t="s">
        <v>27</v>
      </c>
      <c r="F14" s="22">
        <v>3000</v>
      </c>
      <c r="G14" s="22">
        <v>1</v>
      </c>
      <c r="H14" s="22" t="s">
        <v>8</v>
      </c>
      <c r="I14" s="70">
        <f t="shared" si="1"/>
        <v>3000</v>
      </c>
    </row>
    <row r="15" s="147" customFormat="1" spans="2:9">
      <c r="B15" s="10"/>
      <c r="C15" s="150"/>
      <c r="D15" s="34" t="s">
        <v>30</v>
      </c>
      <c r="E15" s="32" t="s">
        <v>96</v>
      </c>
      <c r="F15" s="33">
        <v>1500</v>
      </c>
      <c r="G15" s="33">
        <v>2</v>
      </c>
      <c r="H15" s="33" t="s">
        <v>8</v>
      </c>
      <c r="I15" s="70">
        <f t="shared" si="1"/>
        <v>3000</v>
      </c>
    </row>
    <row r="16" spans="2:9">
      <c r="B16" s="15"/>
      <c r="C16" s="23"/>
      <c r="D16" s="13"/>
      <c r="E16" s="13"/>
      <c r="F16" s="22"/>
      <c r="G16" s="22"/>
      <c r="H16" s="149" t="s">
        <v>9</v>
      </c>
      <c r="I16" s="168">
        <f>SUM(I13:I15)</f>
        <v>7500</v>
      </c>
    </row>
    <row r="17" s="147" customFormat="1" spans="2:9">
      <c r="B17" s="40">
        <v>9</v>
      </c>
      <c r="C17" s="155" t="s">
        <v>32</v>
      </c>
      <c r="D17" s="32" t="s">
        <v>33</v>
      </c>
      <c r="E17" s="32" t="s">
        <v>97</v>
      </c>
      <c r="F17" s="33">
        <v>650</v>
      </c>
      <c r="G17" s="33">
        <v>12</v>
      </c>
      <c r="H17" s="33" t="s">
        <v>35</v>
      </c>
      <c r="I17" s="70">
        <f t="shared" si="1"/>
        <v>7800</v>
      </c>
    </row>
    <row r="18" s="147" customFormat="1" spans="2:9">
      <c r="B18" s="42"/>
      <c r="C18" s="150"/>
      <c r="D18" s="34" t="s">
        <v>36</v>
      </c>
      <c r="E18" s="32" t="s">
        <v>37</v>
      </c>
      <c r="F18" s="33">
        <v>800</v>
      </c>
      <c r="G18" s="33">
        <v>1</v>
      </c>
      <c r="H18" s="33" t="s">
        <v>38</v>
      </c>
      <c r="I18" s="70">
        <f t="shared" si="1"/>
        <v>800</v>
      </c>
    </row>
    <row r="19" ht="49.5" spans="2:9">
      <c r="B19" s="25">
        <v>10</v>
      </c>
      <c r="C19" s="150"/>
      <c r="D19" s="34" t="s">
        <v>39</v>
      </c>
      <c r="E19" s="13" t="s">
        <v>40</v>
      </c>
      <c r="F19" s="22">
        <v>1200</v>
      </c>
      <c r="G19" s="22">
        <v>1</v>
      </c>
      <c r="H19" s="22" t="s">
        <v>38</v>
      </c>
      <c r="I19" s="70">
        <f t="shared" ref="I19:I40" si="2">SUM(G19*F19)</f>
        <v>1200</v>
      </c>
    </row>
    <row r="20" spans="2:9">
      <c r="B20" s="29"/>
      <c r="C20" s="150"/>
      <c r="D20" s="35"/>
      <c r="E20" s="13" t="s">
        <v>41</v>
      </c>
      <c r="F20" s="22">
        <v>1500</v>
      </c>
      <c r="G20" s="22">
        <v>1</v>
      </c>
      <c r="H20" s="22" t="s">
        <v>38</v>
      </c>
      <c r="I20" s="70">
        <f t="shared" si="2"/>
        <v>1500</v>
      </c>
    </row>
    <row r="21" spans="2:9">
      <c r="B21" s="29"/>
      <c r="C21" s="150"/>
      <c r="D21" s="35"/>
      <c r="E21" s="13" t="s">
        <v>42</v>
      </c>
      <c r="F21" s="22">
        <v>74</v>
      </c>
      <c r="G21" s="22">
        <v>1</v>
      </c>
      <c r="H21" s="22" t="s">
        <v>38</v>
      </c>
      <c r="I21" s="70">
        <f t="shared" si="2"/>
        <v>74</v>
      </c>
    </row>
    <row r="22" spans="2:9">
      <c r="B22" s="29"/>
      <c r="C22" s="150"/>
      <c r="D22" s="35"/>
      <c r="E22" s="156" t="s">
        <v>43</v>
      </c>
      <c r="F22" s="157">
        <v>400</v>
      </c>
      <c r="G22" s="157">
        <v>0</v>
      </c>
      <c r="H22" s="157" t="s">
        <v>38</v>
      </c>
      <c r="I22" s="170">
        <f t="shared" si="2"/>
        <v>0</v>
      </c>
    </row>
    <row r="23" spans="2:9">
      <c r="B23" s="27"/>
      <c r="C23" s="150"/>
      <c r="D23" s="38"/>
      <c r="E23" s="13" t="s">
        <v>44</v>
      </c>
      <c r="F23" s="22">
        <v>170</v>
      </c>
      <c r="G23" s="22">
        <v>4</v>
      </c>
      <c r="H23" s="22" t="s">
        <v>38</v>
      </c>
      <c r="I23" s="70">
        <f t="shared" si="2"/>
        <v>680</v>
      </c>
    </row>
    <row r="24" spans="2:9">
      <c r="B24" s="25">
        <v>11</v>
      </c>
      <c r="C24" s="150"/>
      <c r="D24" s="34" t="s">
        <v>45</v>
      </c>
      <c r="E24" s="156" t="s">
        <v>46</v>
      </c>
      <c r="F24" s="157">
        <v>800</v>
      </c>
      <c r="G24" s="157">
        <v>0</v>
      </c>
      <c r="H24" s="157" t="s">
        <v>47</v>
      </c>
      <c r="I24" s="170">
        <f t="shared" si="2"/>
        <v>0</v>
      </c>
    </row>
    <row r="25" spans="2:9">
      <c r="B25" s="29"/>
      <c r="C25" s="150"/>
      <c r="D25" s="35"/>
      <c r="E25" s="13" t="s">
        <v>48</v>
      </c>
      <c r="F25" s="22">
        <v>95</v>
      </c>
      <c r="G25" s="22">
        <v>3</v>
      </c>
      <c r="H25" s="22" t="s">
        <v>47</v>
      </c>
      <c r="I25" s="70">
        <f t="shared" si="2"/>
        <v>285</v>
      </c>
    </row>
    <row r="26" spans="2:9">
      <c r="B26" s="27"/>
      <c r="C26" s="150"/>
      <c r="D26" s="38"/>
      <c r="E26" s="13" t="s">
        <v>49</v>
      </c>
      <c r="F26" s="22">
        <v>680</v>
      </c>
      <c r="G26" s="22">
        <v>1</v>
      </c>
      <c r="H26" s="22" t="s">
        <v>47</v>
      </c>
      <c r="I26" s="70">
        <f t="shared" si="2"/>
        <v>680</v>
      </c>
    </row>
    <row r="27" spans="2:9">
      <c r="B27" s="15">
        <v>12</v>
      </c>
      <c r="C27" s="150"/>
      <c r="D27" s="13" t="s">
        <v>50</v>
      </c>
      <c r="E27" s="13" t="s">
        <v>51</v>
      </c>
      <c r="F27" s="22">
        <v>220</v>
      </c>
      <c r="G27" s="22">
        <v>12</v>
      </c>
      <c r="H27" s="22" t="s">
        <v>35</v>
      </c>
      <c r="I27" s="70">
        <f t="shared" si="2"/>
        <v>2640</v>
      </c>
    </row>
    <row r="28" ht="66" spans="2:9">
      <c r="B28" s="25">
        <v>13</v>
      </c>
      <c r="C28" s="150"/>
      <c r="D28" s="39" t="s">
        <v>52</v>
      </c>
      <c r="E28" s="13" t="s">
        <v>53</v>
      </c>
      <c r="F28" s="22">
        <v>180</v>
      </c>
      <c r="G28" s="22">
        <v>6</v>
      </c>
      <c r="H28" s="22" t="s">
        <v>47</v>
      </c>
      <c r="I28" s="70">
        <f t="shared" si="2"/>
        <v>1080</v>
      </c>
    </row>
    <row r="29" spans="2:9">
      <c r="B29" s="29"/>
      <c r="C29" s="150"/>
      <c r="D29" s="39"/>
      <c r="E29" s="13" t="s">
        <v>54</v>
      </c>
      <c r="F29" s="22">
        <v>75</v>
      </c>
      <c r="G29" s="22">
        <v>1</v>
      </c>
      <c r="H29" s="22" t="s">
        <v>55</v>
      </c>
      <c r="I29" s="70">
        <f t="shared" si="2"/>
        <v>75</v>
      </c>
    </row>
    <row r="30" spans="2:9">
      <c r="B30" s="29"/>
      <c r="C30" s="150"/>
      <c r="D30" s="39"/>
      <c r="E30" s="13" t="s">
        <v>56</v>
      </c>
      <c r="F30" s="22">
        <v>10</v>
      </c>
      <c r="G30" s="22">
        <v>10</v>
      </c>
      <c r="H30" s="22" t="s">
        <v>57</v>
      </c>
      <c r="I30" s="70">
        <f t="shared" si="2"/>
        <v>100</v>
      </c>
    </row>
    <row r="31" spans="2:9">
      <c r="B31" s="27"/>
      <c r="C31" s="150"/>
      <c r="D31" s="28"/>
      <c r="E31" s="13" t="s">
        <v>58</v>
      </c>
      <c r="F31" s="22">
        <v>10</v>
      </c>
      <c r="G31" s="22">
        <v>60</v>
      </c>
      <c r="H31" s="22" t="s">
        <v>57</v>
      </c>
      <c r="I31" s="70">
        <f t="shared" si="2"/>
        <v>600</v>
      </c>
    </row>
    <row r="32" s="147" customFormat="1" spans="2:9">
      <c r="B32" s="40">
        <v>14</v>
      </c>
      <c r="C32" s="150"/>
      <c r="D32" s="158" t="s">
        <v>59</v>
      </c>
      <c r="E32" s="32" t="s">
        <v>98</v>
      </c>
      <c r="F32" s="33">
        <v>200</v>
      </c>
      <c r="G32" s="33">
        <v>10</v>
      </c>
      <c r="H32" s="33" t="s">
        <v>99</v>
      </c>
      <c r="I32" s="70">
        <f t="shared" si="2"/>
        <v>2000</v>
      </c>
    </row>
    <row r="33" s="147" customFormat="1" spans="2:9">
      <c r="B33" s="40">
        <v>15</v>
      </c>
      <c r="C33" s="150"/>
      <c r="D33" s="158" t="s">
        <v>62</v>
      </c>
      <c r="E33" s="32" t="s">
        <v>100</v>
      </c>
      <c r="F33" s="33">
        <v>1000</v>
      </c>
      <c r="G33" s="33">
        <v>2</v>
      </c>
      <c r="H33" s="33" t="s">
        <v>20</v>
      </c>
      <c r="I33" s="70">
        <f t="shared" si="2"/>
        <v>2000</v>
      </c>
    </row>
    <row r="34" ht="33" spans="2:9">
      <c r="B34" s="25">
        <v>16</v>
      </c>
      <c r="C34" s="150"/>
      <c r="D34" s="26" t="s">
        <v>64</v>
      </c>
      <c r="E34" s="13" t="s">
        <v>65</v>
      </c>
      <c r="F34" s="22">
        <v>1500</v>
      </c>
      <c r="G34" s="22">
        <v>1</v>
      </c>
      <c r="H34" s="22" t="s">
        <v>61</v>
      </c>
      <c r="I34" s="70">
        <f t="shared" si="2"/>
        <v>1500</v>
      </c>
    </row>
    <row r="35" ht="33" spans="2:9">
      <c r="B35" s="27"/>
      <c r="C35" s="150"/>
      <c r="D35" s="28"/>
      <c r="E35" s="13" t="s">
        <v>66</v>
      </c>
      <c r="F35" s="22">
        <v>2000</v>
      </c>
      <c r="G35" s="22">
        <v>1</v>
      </c>
      <c r="H35" s="22" t="s">
        <v>61</v>
      </c>
      <c r="I35" s="70">
        <f t="shared" si="2"/>
        <v>2000</v>
      </c>
    </row>
    <row r="36" s="147" customFormat="1" ht="33" spans="2:9">
      <c r="B36" s="42">
        <v>17</v>
      </c>
      <c r="C36" s="150"/>
      <c r="D36" s="43" t="s">
        <v>67</v>
      </c>
      <c r="E36" s="32" t="s">
        <v>68</v>
      </c>
      <c r="F36" s="33">
        <v>800</v>
      </c>
      <c r="G36" s="33">
        <v>1</v>
      </c>
      <c r="H36" s="33" t="s">
        <v>61</v>
      </c>
      <c r="I36" s="70">
        <f t="shared" si="2"/>
        <v>800</v>
      </c>
    </row>
    <row r="37" s="147" customFormat="1" ht="33" spans="2:9">
      <c r="B37" s="44"/>
      <c r="C37" s="150"/>
      <c r="D37" s="45"/>
      <c r="E37" s="32" t="s">
        <v>69</v>
      </c>
      <c r="F37" s="33">
        <v>1000</v>
      </c>
      <c r="G37" s="33">
        <v>1</v>
      </c>
      <c r="H37" s="33" t="s">
        <v>61</v>
      </c>
      <c r="I37" s="70">
        <f t="shared" si="2"/>
        <v>1000</v>
      </c>
    </row>
    <row r="38" s="147" customFormat="1" ht="33" spans="2:9">
      <c r="B38" s="44">
        <v>18</v>
      </c>
      <c r="C38" s="150"/>
      <c r="D38" s="159" t="s">
        <v>70</v>
      </c>
      <c r="E38" s="32" t="s">
        <v>101</v>
      </c>
      <c r="F38" s="33">
        <v>1000</v>
      </c>
      <c r="G38" s="33">
        <v>1</v>
      </c>
      <c r="H38" s="33" t="s">
        <v>61</v>
      </c>
      <c r="I38" s="70">
        <f t="shared" si="2"/>
        <v>1000</v>
      </c>
    </row>
    <row r="39" s="147" customFormat="1" ht="49.5" spans="2:9">
      <c r="B39" s="10"/>
      <c r="C39" s="150"/>
      <c r="D39" s="160"/>
      <c r="E39" s="32" t="s">
        <v>102</v>
      </c>
      <c r="F39" s="33">
        <v>500</v>
      </c>
      <c r="G39" s="33">
        <v>4</v>
      </c>
      <c r="H39" s="33" t="s">
        <v>61</v>
      </c>
      <c r="I39" s="70">
        <f t="shared" si="2"/>
        <v>2000</v>
      </c>
    </row>
    <row r="40" s="147" customFormat="1" ht="33" spans="2:9">
      <c r="B40" s="44">
        <v>19</v>
      </c>
      <c r="C40" s="150"/>
      <c r="D40" s="160"/>
      <c r="E40" s="32" t="s">
        <v>103</v>
      </c>
      <c r="F40" s="33">
        <v>300</v>
      </c>
      <c r="G40" s="33">
        <v>4</v>
      </c>
      <c r="H40" s="33" t="s">
        <v>61</v>
      </c>
      <c r="I40" s="70">
        <f t="shared" si="2"/>
        <v>1200</v>
      </c>
    </row>
    <row r="41" s="147" customFormat="1" spans="2:9">
      <c r="B41" s="44"/>
      <c r="C41" s="35"/>
      <c r="D41" s="35"/>
      <c r="E41" s="32"/>
      <c r="F41" s="33"/>
      <c r="G41" s="33"/>
      <c r="H41" s="161" t="s">
        <v>9</v>
      </c>
      <c r="I41" s="171">
        <f>SUM(I17:I40)</f>
        <v>31014</v>
      </c>
    </row>
    <row r="42" s="147" customFormat="1" spans="2:9">
      <c r="B42" s="42">
        <v>20</v>
      </c>
      <c r="C42" s="155" t="s">
        <v>73</v>
      </c>
      <c r="D42" s="34" t="s">
        <v>73</v>
      </c>
      <c r="E42" s="32" t="s">
        <v>104</v>
      </c>
      <c r="F42" s="33">
        <v>1050</v>
      </c>
      <c r="G42" s="33">
        <v>2</v>
      </c>
      <c r="H42" s="33" t="s">
        <v>15</v>
      </c>
      <c r="I42" s="70">
        <f t="shared" ref="I42:I44" si="3">SUM(G42*F42)</f>
        <v>2100</v>
      </c>
    </row>
    <row r="43" s="147" customFormat="1" spans="2:9">
      <c r="B43" s="44"/>
      <c r="C43" s="150"/>
      <c r="D43" s="35"/>
      <c r="E43" s="32" t="s">
        <v>105</v>
      </c>
      <c r="F43" s="33">
        <v>850</v>
      </c>
      <c r="G43" s="33">
        <v>2</v>
      </c>
      <c r="H43" s="33" t="s">
        <v>15</v>
      </c>
      <c r="I43" s="70">
        <f t="shared" si="3"/>
        <v>1700</v>
      </c>
    </row>
    <row r="44" s="147" customFormat="1" spans="2:9">
      <c r="B44" s="10"/>
      <c r="C44" s="162"/>
      <c r="D44" s="38"/>
      <c r="E44" s="32" t="s">
        <v>106</v>
      </c>
      <c r="F44" s="33">
        <v>550</v>
      </c>
      <c r="G44" s="33">
        <v>2</v>
      </c>
      <c r="H44" s="33" t="s">
        <v>15</v>
      </c>
      <c r="I44" s="70">
        <f t="shared" si="3"/>
        <v>1100</v>
      </c>
    </row>
    <row r="45" s="147" customFormat="1" spans="2:9">
      <c r="B45" s="40">
        <v>21</v>
      </c>
      <c r="C45" s="144" t="s">
        <v>107</v>
      </c>
      <c r="D45" s="158" t="s">
        <v>108</v>
      </c>
      <c r="E45" s="163">
        <v>0.1</v>
      </c>
      <c r="F45" s="14">
        <f>SUM(I42:I44)*10%</f>
        <v>490</v>
      </c>
      <c r="G45" s="14">
        <v>1</v>
      </c>
      <c r="H45" s="14" t="s">
        <v>78</v>
      </c>
      <c r="I45" s="70">
        <f>F45*G45</f>
        <v>490</v>
      </c>
    </row>
    <row r="46" spans="2:9">
      <c r="B46" s="40"/>
      <c r="C46" s="144"/>
      <c r="D46" s="41"/>
      <c r="E46" s="145"/>
      <c r="F46" s="14"/>
      <c r="G46" s="14"/>
      <c r="H46" s="149" t="s">
        <v>9</v>
      </c>
      <c r="I46" s="168">
        <f>SUM(I42:I45)</f>
        <v>5390</v>
      </c>
    </row>
    <row r="47" spans="2:9">
      <c r="B47" s="106"/>
      <c r="C47" s="107"/>
      <c r="D47" s="108"/>
      <c r="E47" s="108"/>
      <c r="F47" s="108"/>
      <c r="G47" s="108"/>
      <c r="H47" s="131" t="s">
        <v>79</v>
      </c>
      <c r="I47" s="132">
        <f>I5+I12+I16+I41+I46</f>
        <v>80984</v>
      </c>
    </row>
    <row r="48" spans="2:9">
      <c r="B48" s="50"/>
      <c r="C48" s="51"/>
      <c r="D48" s="52"/>
      <c r="E48" s="52"/>
      <c r="F48" s="52"/>
      <c r="G48" s="52"/>
      <c r="H48" s="53" t="s">
        <v>80</v>
      </c>
      <c r="I48" s="78">
        <f>I47*1</f>
        <v>80984</v>
      </c>
    </row>
    <row r="49" spans="2:9">
      <c r="B49" s="111"/>
      <c r="C49" s="112"/>
      <c r="D49" s="112"/>
      <c r="E49" s="112"/>
      <c r="F49" s="112"/>
      <c r="G49" s="112"/>
      <c r="H49" s="112"/>
      <c r="I49" s="133"/>
    </row>
    <row r="50" spans="2:9">
      <c r="B50" s="114"/>
      <c r="C50" s="115"/>
      <c r="D50" s="115"/>
      <c r="E50" s="115"/>
      <c r="F50" s="116"/>
      <c r="G50" s="116"/>
      <c r="H50" s="134" t="s">
        <v>81</v>
      </c>
      <c r="I50" s="135">
        <f>I48</f>
        <v>80984</v>
      </c>
    </row>
    <row r="51" spans="2:9">
      <c r="B51" s="114"/>
      <c r="C51" s="115"/>
      <c r="D51" s="115"/>
      <c r="E51" s="115"/>
      <c r="F51" s="116"/>
      <c r="G51" s="116"/>
      <c r="H51" s="134" t="s">
        <v>82</v>
      </c>
      <c r="I51" s="135">
        <f>I50*6%</f>
        <v>4859.04</v>
      </c>
    </row>
    <row r="52" spans="2:9">
      <c r="B52" s="114"/>
      <c r="C52" s="115"/>
      <c r="D52" s="115"/>
      <c r="E52" s="115"/>
      <c r="F52" s="116"/>
      <c r="G52" s="116"/>
      <c r="H52" s="136" t="s">
        <v>84</v>
      </c>
      <c r="I52" s="172">
        <f>SUM(I50:I51)</f>
        <v>85843.04</v>
      </c>
    </row>
    <row r="53" spans="2:9">
      <c r="B53" s="114"/>
      <c r="C53" s="115"/>
      <c r="D53" s="115"/>
      <c r="E53" s="115"/>
      <c r="F53" s="116"/>
      <c r="G53" s="116"/>
      <c r="H53" s="164" t="s">
        <v>109</v>
      </c>
      <c r="I53" s="173">
        <f>I52*0.1672</f>
        <v>14352.956288</v>
      </c>
    </row>
    <row r="54" ht="20" spans="2:9">
      <c r="B54" s="165"/>
      <c r="C54" s="166"/>
      <c r="D54" s="166"/>
      <c r="E54" s="166"/>
      <c r="F54" s="167" t="s">
        <v>87</v>
      </c>
      <c r="G54" s="167"/>
      <c r="H54" s="167"/>
      <c r="I54" s="174">
        <f>I53+I52</f>
        <v>100195.996288</v>
      </c>
    </row>
    <row r="55" ht="20" spans="2:9">
      <c r="B55" s="165"/>
      <c r="C55" s="166"/>
      <c r="D55" s="166"/>
      <c r="E55" s="166"/>
      <c r="F55" s="167" t="s">
        <v>89</v>
      </c>
      <c r="G55" s="167"/>
      <c r="H55" s="167"/>
      <c r="I55" s="174">
        <v>100000</v>
      </c>
    </row>
  </sheetData>
  <mergeCells count="28">
    <mergeCell ref="B1:I1"/>
    <mergeCell ref="B2:E2"/>
    <mergeCell ref="B49:I49"/>
    <mergeCell ref="F54:H54"/>
    <mergeCell ref="F55:H55"/>
    <mergeCell ref="B10:B11"/>
    <mergeCell ref="B13:B15"/>
    <mergeCell ref="B19:B23"/>
    <mergeCell ref="B24:B26"/>
    <mergeCell ref="B28:B31"/>
    <mergeCell ref="B34:B35"/>
    <mergeCell ref="B36:B37"/>
    <mergeCell ref="B38:B39"/>
    <mergeCell ref="B42:B44"/>
    <mergeCell ref="C3:C4"/>
    <mergeCell ref="C6:C11"/>
    <mergeCell ref="C13:C15"/>
    <mergeCell ref="C17:C40"/>
    <mergeCell ref="C42:C44"/>
    <mergeCell ref="D10:D11"/>
    <mergeCell ref="D13:D14"/>
    <mergeCell ref="D19:D23"/>
    <mergeCell ref="D24:D26"/>
    <mergeCell ref="D28:D31"/>
    <mergeCell ref="D34:D35"/>
    <mergeCell ref="D36:D37"/>
    <mergeCell ref="D38:D40"/>
    <mergeCell ref="D42:D4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51"/>
  <sheetViews>
    <sheetView topLeftCell="A34" workbookViewId="0">
      <selection activeCell="H47" sqref="H47:I47"/>
    </sheetView>
  </sheetViews>
  <sheetFormatPr defaultColWidth="8.72727272727273" defaultRowHeight="16.5"/>
  <cols>
    <col min="2" max="2" width="7.36363636363636" style="1" customWidth="1"/>
    <col min="3" max="3" width="14.6363636363636" style="1" customWidth="1"/>
    <col min="4" max="4" width="27.2727272727273" style="2" customWidth="1"/>
    <col min="5" max="5" width="45.0909090909091" style="2" customWidth="1"/>
    <col min="6" max="6" width="16.3636363636364" style="1" customWidth="1"/>
    <col min="7" max="7" width="11.0909090909091" style="2" customWidth="1"/>
    <col min="8" max="8" width="15.0909090909091" style="2" customWidth="1"/>
    <col min="9" max="9" width="21.4545454545455" style="2" customWidth="1"/>
  </cols>
  <sheetData>
    <row r="1" customFormat="1" ht="35" spans="2:9">
      <c r="B1" s="3" t="s">
        <v>110</v>
      </c>
      <c r="C1" s="4"/>
      <c r="D1" s="5"/>
      <c r="E1" s="5"/>
      <c r="F1" s="5"/>
      <c r="G1" s="5"/>
      <c r="H1" s="5"/>
      <c r="I1" s="68"/>
    </row>
    <row r="2" customFormat="1" spans="2:9">
      <c r="B2" s="6" t="s">
        <v>1</v>
      </c>
      <c r="C2" s="7"/>
      <c r="D2" s="8"/>
      <c r="E2" s="8"/>
      <c r="F2" s="9"/>
      <c r="G2" s="9"/>
      <c r="H2" s="9"/>
      <c r="I2" s="69"/>
    </row>
    <row r="3" customFormat="1" ht="33" spans="2:9">
      <c r="B3" s="10">
        <v>1</v>
      </c>
      <c r="C3" s="11" t="s">
        <v>2</v>
      </c>
      <c r="D3" s="12" t="s">
        <v>3</v>
      </c>
      <c r="E3" s="13" t="s">
        <v>4</v>
      </c>
      <c r="F3" s="14">
        <v>800</v>
      </c>
      <c r="G3" s="14">
        <v>8</v>
      </c>
      <c r="H3" s="14" t="s">
        <v>5</v>
      </c>
      <c r="I3" s="70">
        <f t="shared" ref="I3:I11" si="0">SUM(G3*F3)</f>
        <v>6400</v>
      </c>
    </row>
    <row r="4" customFormat="1" ht="33" spans="2:9">
      <c r="B4" s="15">
        <v>2</v>
      </c>
      <c r="C4" s="16"/>
      <c r="D4" s="17" t="s">
        <v>6</v>
      </c>
      <c r="E4" s="17" t="s">
        <v>7</v>
      </c>
      <c r="F4" s="18">
        <v>10000</v>
      </c>
      <c r="G4" s="18">
        <v>1</v>
      </c>
      <c r="H4" s="18" t="s">
        <v>8</v>
      </c>
      <c r="I4" s="71">
        <f t="shared" si="0"/>
        <v>10000</v>
      </c>
    </row>
    <row r="5" customFormat="1" spans="2:9">
      <c r="B5" s="15"/>
      <c r="C5" s="19"/>
      <c r="D5" s="13"/>
      <c r="E5" s="13"/>
      <c r="F5" s="14"/>
      <c r="G5" s="14"/>
      <c r="H5" s="20" t="s">
        <v>9</v>
      </c>
      <c r="I5" s="73">
        <f>SUM(I3:I4)</f>
        <v>16400</v>
      </c>
    </row>
    <row r="6" customFormat="1" ht="33" spans="2:9">
      <c r="B6" s="15">
        <v>3</v>
      </c>
      <c r="C6" s="21" t="s">
        <v>10</v>
      </c>
      <c r="D6" s="13" t="s">
        <v>11</v>
      </c>
      <c r="E6" s="13" t="s">
        <v>12</v>
      </c>
      <c r="F6" s="22">
        <v>4000</v>
      </c>
      <c r="G6" s="22">
        <v>1</v>
      </c>
      <c r="H6" s="22" t="s">
        <v>8</v>
      </c>
      <c r="I6" s="70">
        <f t="shared" si="0"/>
        <v>4000</v>
      </c>
    </row>
    <row r="7" customFormat="1" spans="2:9">
      <c r="B7" s="15">
        <v>4</v>
      </c>
      <c r="C7" s="23"/>
      <c r="D7" s="13" t="s">
        <v>13</v>
      </c>
      <c r="E7" s="13" t="s">
        <v>111</v>
      </c>
      <c r="F7" s="22">
        <v>99</v>
      </c>
      <c r="G7" s="22">
        <v>40</v>
      </c>
      <c r="H7" s="22" t="s">
        <v>15</v>
      </c>
      <c r="I7" s="70">
        <f t="shared" si="0"/>
        <v>3960</v>
      </c>
    </row>
    <row r="8" customFormat="1" spans="2:9">
      <c r="B8" s="15">
        <v>5</v>
      </c>
      <c r="C8" s="23"/>
      <c r="D8" s="24" t="s">
        <v>16</v>
      </c>
      <c r="E8" s="13" t="s">
        <v>17</v>
      </c>
      <c r="F8" s="22">
        <v>68</v>
      </c>
      <c r="G8" s="22">
        <v>40</v>
      </c>
      <c r="H8" s="22" t="s">
        <v>15</v>
      </c>
      <c r="I8" s="70">
        <f t="shared" si="0"/>
        <v>2720</v>
      </c>
    </row>
    <row r="9" customFormat="1" spans="2:9">
      <c r="B9" s="15">
        <v>6</v>
      </c>
      <c r="C9" s="23"/>
      <c r="D9" s="13" t="s">
        <v>18</v>
      </c>
      <c r="E9" s="13" t="s">
        <v>19</v>
      </c>
      <c r="F9" s="22">
        <v>150</v>
      </c>
      <c r="G9" s="22">
        <v>8</v>
      </c>
      <c r="H9" s="22" t="s">
        <v>20</v>
      </c>
      <c r="I9" s="70">
        <f t="shared" si="0"/>
        <v>1200</v>
      </c>
    </row>
    <row r="10" customFormat="1" spans="2:9">
      <c r="B10" s="25">
        <v>7</v>
      </c>
      <c r="C10" s="23"/>
      <c r="D10" s="26" t="s">
        <v>21</v>
      </c>
      <c r="E10" s="13" t="s">
        <v>22</v>
      </c>
      <c r="F10" s="22">
        <v>300</v>
      </c>
      <c r="G10" s="22">
        <v>12</v>
      </c>
      <c r="H10" s="22" t="s">
        <v>20</v>
      </c>
      <c r="I10" s="70">
        <f t="shared" si="0"/>
        <v>3600</v>
      </c>
    </row>
    <row r="11" customFormat="1" spans="2:9">
      <c r="B11" s="27"/>
      <c r="C11" s="23"/>
      <c r="D11" s="28"/>
      <c r="E11" s="13" t="s">
        <v>23</v>
      </c>
      <c r="F11" s="22">
        <v>200</v>
      </c>
      <c r="G11" s="22">
        <v>20</v>
      </c>
      <c r="H11" s="22" t="s">
        <v>15</v>
      </c>
      <c r="I11" s="70">
        <f t="shared" si="0"/>
        <v>4000</v>
      </c>
    </row>
    <row r="12" customFormat="1" spans="2:9">
      <c r="B12" s="15"/>
      <c r="C12" s="19"/>
      <c r="D12" s="13"/>
      <c r="E12" s="13"/>
      <c r="F12" s="14"/>
      <c r="G12" s="14"/>
      <c r="H12" s="20" t="s">
        <v>9</v>
      </c>
      <c r="I12" s="73">
        <f>SUM(I6:I11)</f>
        <v>19480</v>
      </c>
    </row>
    <row r="13" customFormat="1" spans="2:9">
      <c r="B13" s="25">
        <v>8</v>
      </c>
      <c r="C13" s="21" t="s">
        <v>24</v>
      </c>
      <c r="D13" s="26" t="s">
        <v>25</v>
      </c>
      <c r="E13" s="13" t="s">
        <v>26</v>
      </c>
      <c r="F13" s="22">
        <v>1500</v>
      </c>
      <c r="G13" s="22">
        <v>1</v>
      </c>
      <c r="H13" s="22" t="s">
        <v>8</v>
      </c>
      <c r="I13" s="70">
        <f t="shared" ref="I13:I15" si="1">SUM(G13*F13)</f>
        <v>1500</v>
      </c>
    </row>
    <row r="14" customFormat="1" spans="2:9">
      <c r="B14" s="29"/>
      <c r="C14" s="23"/>
      <c r="D14" s="28"/>
      <c r="E14" s="13" t="s">
        <v>27</v>
      </c>
      <c r="F14" s="22">
        <v>3000</v>
      </c>
      <c r="G14" s="22">
        <v>1</v>
      </c>
      <c r="H14" s="22" t="s">
        <v>8</v>
      </c>
      <c r="I14" s="70">
        <f t="shared" si="1"/>
        <v>3000</v>
      </c>
    </row>
    <row r="15" customFormat="1" spans="2:9">
      <c r="B15" s="27"/>
      <c r="C15" s="23"/>
      <c r="D15" s="30" t="s">
        <v>30</v>
      </c>
      <c r="E15" s="17" t="s">
        <v>31</v>
      </c>
      <c r="F15" s="31">
        <v>1500</v>
      </c>
      <c r="G15" s="31">
        <v>2</v>
      </c>
      <c r="H15" s="31" t="s">
        <v>8</v>
      </c>
      <c r="I15" s="71">
        <f t="shared" si="1"/>
        <v>3000</v>
      </c>
    </row>
    <row r="16" customFormat="1" spans="2:9">
      <c r="B16" s="15"/>
      <c r="C16" s="23"/>
      <c r="D16" s="13"/>
      <c r="E16" s="13"/>
      <c r="F16" s="22"/>
      <c r="G16" s="22"/>
      <c r="H16" s="20" t="s">
        <v>9</v>
      </c>
      <c r="I16" s="73">
        <f>SUM(I13:I15)</f>
        <v>7500</v>
      </c>
    </row>
    <row r="17" customFormat="1" spans="2:9">
      <c r="B17" s="15">
        <v>9</v>
      </c>
      <c r="C17" s="21" t="s">
        <v>32</v>
      </c>
      <c r="D17" s="32" t="s">
        <v>33</v>
      </c>
      <c r="E17" s="32" t="s">
        <v>112</v>
      </c>
      <c r="F17" s="33">
        <v>600</v>
      </c>
      <c r="G17" s="33">
        <v>12</v>
      </c>
      <c r="H17" s="33" t="s">
        <v>35</v>
      </c>
      <c r="I17" s="70">
        <f t="shared" ref="I17:I39" si="2">SUM(G17*F17)</f>
        <v>7200</v>
      </c>
    </row>
    <row r="18" customFormat="1" spans="2:9">
      <c r="B18" s="25"/>
      <c r="C18" s="23"/>
      <c r="D18" s="34" t="s">
        <v>36</v>
      </c>
      <c r="E18" s="13" t="s">
        <v>113</v>
      </c>
      <c r="F18" s="22">
        <v>800</v>
      </c>
      <c r="G18" s="22">
        <v>1</v>
      </c>
      <c r="H18" s="22" t="s">
        <v>38</v>
      </c>
      <c r="I18" s="70">
        <f t="shared" si="2"/>
        <v>800</v>
      </c>
    </row>
    <row r="19" customFormat="1" ht="49.5" spans="2:9">
      <c r="B19" s="25">
        <v>10</v>
      </c>
      <c r="C19" s="23"/>
      <c r="D19" s="34" t="s">
        <v>39</v>
      </c>
      <c r="E19" s="13" t="s">
        <v>40</v>
      </c>
      <c r="F19" s="22">
        <v>1200</v>
      </c>
      <c r="G19" s="22">
        <v>1</v>
      </c>
      <c r="H19" s="22" t="s">
        <v>38</v>
      </c>
      <c r="I19" s="70">
        <f t="shared" si="2"/>
        <v>1200</v>
      </c>
    </row>
    <row r="20" customFormat="1" spans="2:9">
      <c r="B20" s="29"/>
      <c r="C20" s="23"/>
      <c r="D20" s="35"/>
      <c r="E20" s="13" t="s">
        <v>41</v>
      </c>
      <c r="F20" s="22">
        <v>1500</v>
      </c>
      <c r="G20" s="22">
        <v>1</v>
      </c>
      <c r="H20" s="22" t="s">
        <v>38</v>
      </c>
      <c r="I20" s="70">
        <f t="shared" si="2"/>
        <v>1500</v>
      </c>
    </row>
    <row r="21" customFormat="1" spans="2:9">
      <c r="B21" s="29"/>
      <c r="C21" s="23"/>
      <c r="D21" s="35"/>
      <c r="E21" s="13" t="s">
        <v>42</v>
      </c>
      <c r="F21" s="22">
        <v>234</v>
      </c>
      <c r="G21" s="22">
        <v>1</v>
      </c>
      <c r="H21" s="22" t="s">
        <v>38</v>
      </c>
      <c r="I21" s="70">
        <f t="shared" si="2"/>
        <v>234</v>
      </c>
    </row>
    <row r="22" customFormat="1" spans="2:9">
      <c r="B22" s="29"/>
      <c r="C22" s="23"/>
      <c r="D22" s="35"/>
      <c r="E22" s="36" t="s">
        <v>43</v>
      </c>
      <c r="F22" s="37">
        <v>400</v>
      </c>
      <c r="G22" s="37">
        <v>0</v>
      </c>
      <c r="H22" s="37" t="s">
        <v>38</v>
      </c>
      <c r="I22" s="75">
        <f t="shared" si="2"/>
        <v>0</v>
      </c>
    </row>
    <row r="23" customFormat="1" ht="33" spans="2:9">
      <c r="B23" s="27"/>
      <c r="C23" s="23"/>
      <c r="D23" s="38"/>
      <c r="E23" s="13" t="s">
        <v>44</v>
      </c>
      <c r="F23" s="22">
        <v>170</v>
      </c>
      <c r="G23" s="22">
        <v>4</v>
      </c>
      <c r="H23" s="22" t="s">
        <v>38</v>
      </c>
      <c r="I23" s="70">
        <f t="shared" si="2"/>
        <v>680</v>
      </c>
    </row>
    <row r="24" customFormat="1" spans="2:9">
      <c r="B24" s="25">
        <v>11</v>
      </c>
      <c r="C24" s="23"/>
      <c r="D24" s="34" t="s">
        <v>45</v>
      </c>
      <c r="E24" s="36" t="s">
        <v>46</v>
      </c>
      <c r="F24" s="37">
        <v>800</v>
      </c>
      <c r="G24" s="37">
        <v>0</v>
      </c>
      <c r="H24" s="37" t="s">
        <v>47</v>
      </c>
      <c r="I24" s="75">
        <f t="shared" si="2"/>
        <v>0</v>
      </c>
    </row>
    <row r="25" customFormat="1" spans="2:9">
      <c r="B25" s="29"/>
      <c r="C25" s="23"/>
      <c r="D25" s="35"/>
      <c r="E25" s="13" t="s">
        <v>48</v>
      </c>
      <c r="F25" s="22">
        <v>95</v>
      </c>
      <c r="G25" s="22">
        <v>1</v>
      </c>
      <c r="H25" s="22" t="s">
        <v>47</v>
      </c>
      <c r="I25" s="70">
        <f t="shared" si="2"/>
        <v>95</v>
      </c>
    </row>
    <row r="26" customFormat="1" spans="2:9">
      <c r="B26" s="27"/>
      <c r="C26" s="23"/>
      <c r="D26" s="38"/>
      <c r="E26" s="13" t="s">
        <v>49</v>
      </c>
      <c r="F26" s="22">
        <v>680</v>
      </c>
      <c r="G26" s="22">
        <v>1</v>
      </c>
      <c r="H26" s="22" t="s">
        <v>47</v>
      </c>
      <c r="I26" s="70">
        <f t="shared" si="2"/>
        <v>680</v>
      </c>
    </row>
    <row r="27" customFormat="1" spans="2:9">
      <c r="B27" s="15">
        <v>12</v>
      </c>
      <c r="C27" s="23"/>
      <c r="D27" s="13" t="s">
        <v>50</v>
      </c>
      <c r="E27" s="13" t="s">
        <v>51</v>
      </c>
      <c r="F27" s="22">
        <v>220</v>
      </c>
      <c r="G27" s="22">
        <v>12</v>
      </c>
      <c r="H27" s="22" t="s">
        <v>35</v>
      </c>
      <c r="I27" s="70">
        <f t="shared" si="2"/>
        <v>2640</v>
      </c>
    </row>
    <row r="28" customFormat="1" ht="66" spans="2:9">
      <c r="B28" s="25">
        <v>13</v>
      </c>
      <c r="C28" s="23"/>
      <c r="D28" s="39" t="s">
        <v>52</v>
      </c>
      <c r="E28" s="13" t="s">
        <v>53</v>
      </c>
      <c r="F28" s="22">
        <v>180</v>
      </c>
      <c r="G28" s="22">
        <v>6</v>
      </c>
      <c r="H28" s="22" t="s">
        <v>47</v>
      </c>
      <c r="I28" s="70">
        <f t="shared" si="2"/>
        <v>1080</v>
      </c>
    </row>
    <row r="29" customFormat="1" spans="2:9">
      <c r="B29" s="29"/>
      <c r="C29" s="23"/>
      <c r="D29" s="39"/>
      <c r="E29" s="13" t="s">
        <v>54</v>
      </c>
      <c r="F29" s="22">
        <v>75</v>
      </c>
      <c r="G29" s="22">
        <v>1</v>
      </c>
      <c r="H29" s="22" t="s">
        <v>55</v>
      </c>
      <c r="I29" s="70">
        <f t="shared" si="2"/>
        <v>75</v>
      </c>
    </row>
    <row r="30" customFormat="1" spans="2:9">
      <c r="B30" s="29"/>
      <c r="C30" s="23"/>
      <c r="D30" s="39"/>
      <c r="E30" s="13" t="s">
        <v>56</v>
      </c>
      <c r="F30" s="22">
        <v>10</v>
      </c>
      <c r="G30" s="22">
        <v>10</v>
      </c>
      <c r="H30" s="22" t="s">
        <v>57</v>
      </c>
      <c r="I30" s="70">
        <f t="shared" si="2"/>
        <v>100</v>
      </c>
    </row>
    <row r="31" customFormat="1" spans="2:9">
      <c r="B31" s="27"/>
      <c r="C31" s="23"/>
      <c r="D31" s="28"/>
      <c r="E31" s="13" t="s">
        <v>58</v>
      </c>
      <c r="F31" s="22">
        <v>10</v>
      </c>
      <c r="G31" s="22">
        <v>60</v>
      </c>
      <c r="H31" s="22" t="s">
        <v>57</v>
      </c>
      <c r="I31" s="70">
        <f t="shared" si="2"/>
        <v>600</v>
      </c>
    </row>
    <row r="32" customFormat="1" spans="2:9">
      <c r="B32" s="40">
        <v>14</v>
      </c>
      <c r="C32" s="23"/>
      <c r="D32" s="41" t="s">
        <v>59</v>
      </c>
      <c r="E32" s="13" t="s">
        <v>114</v>
      </c>
      <c r="F32" s="22">
        <v>250</v>
      </c>
      <c r="G32" s="22">
        <v>12</v>
      </c>
      <c r="H32" s="22" t="s">
        <v>61</v>
      </c>
      <c r="I32" s="70">
        <f t="shared" si="2"/>
        <v>3000</v>
      </c>
    </row>
    <row r="33" customFormat="1" spans="2:9">
      <c r="B33" s="15">
        <v>15</v>
      </c>
      <c r="C33" s="23"/>
      <c r="D33" s="41" t="s">
        <v>62</v>
      </c>
      <c r="E33" s="13" t="s">
        <v>100</v>
      </c>
      <c r="F33" s="22">
        <v>800</v>
      </c>
      <c r="G33" s="22">
        <v>1</v>
      </c>
      <c r="H33" s="22" t="s">
        <v>20</v>
      </c>
      <c r="I33" s="70">
        <f t="shared" si="2"/>
        <v>800</v>
      </c>
    </row>
    <row r="34" customFormat="1" ht="33" spans="2:9">
      <c r="B34" s="25">
        <v>16</v>
      </c>
      <c r="C34" s="23"/>
      <c r="D34" s="26" t="s">
        <v>64</v>
      </c>
      <c r="E34" s="13" t="s">
        <v>65</v>
      </c>
      <c r="F34" s="22">
        <v>1500</v>
      </c>
      <c r="G34" s="22">
        <v>1</v>
      </c>
      <c r="H34" s="22" t="s">
        <v>61</v>
      </c>
      <c r="I34" s="70">
        <f t="shared" si="2"/>
        <v>1500</v>
      </c>
    </row>
    <row r="35" customFormat="1" ht="33" spans="2:9">
      <c r="B35" s="27"/>
      <c r="C35" s="23"/>
      <c r="D35" s="28"/>
      <c r="E35" s="13" t="s">
        <v>66</v>
      </c>
      <c r="F35" s="22">
        <v>2000</v>
      </c>
      <c r="G35" s="22">
        <v>1</v>
      </c>
      <c r="H35" s="22" t="s">
        <v>61</v>
      </c>
      <c r="I35" s="70">
        <f t="shared" si="2"/>
        <v>2000</v>
      </c>
    </row>
    <row r="36" customFormat="1" ht="33" spans="2:9">
      <c r="B36" s="42">
        <v>17</v>
      </c>
      <c r="C36" s="23"/>
      <c r="D36" s="43" t="s">
        <v>67</v>
      </c>
      <c r="E36" s="13" t="s">
        <v>68</v>
      </c>
      <c r="F36" s="22">
        <v>1500</v>
      </c>
      <c r="G36" s="22">
        <v>1</v>
      </c>
      <c r="H36" s="22" t="s">
        <v>61</v>
      </c>
      <c r="I36" s="70">
        <f t="shared" si="2"/>
        <v>1500</v>
      </c>
    </row>
    <row r="37" customFormat="1" ht="33" spans="2:9">
      <c r="B37" s="44"/>
      <c r="C37" s="23"/>
      <c r="D37" s="45"/>
      <c r="E37" s="46" t="s">
        <v>69</v>
      </c>
      <c r="F37" s="47">
        <v>1500</v>
      </c>
      <c r="G37" s="47">
        <v>1</v>
      </c>
      <c r="H37" s="47" t="s">
        <v>61</v>
      </c>
      <c r="I37" s="70">
        <f t="shared" si="2"/>
        <v>1500</v>
      </c>
    </row>
    <row r="38" customFormat="1" ht="33" spans="2:9">
      <c r="B38" s="44">
        <v>18</v>
      </c>
      <c r="C38" s="23"/>
      <c r="D38" s="48" t="s">
        <v>70</v>
      </c>
      <c r="E38" s="46" t="s">
        <v>71</v>
      </c>
      <c r="F38" s="47">
        <v>1000</v>
      </c>
      <c r="G38" s="47">
        <v>1</v>
      </c>
      <c r="H38" s="47" t="s">
        <v>61</v>
      </c>
      <c r="I38" s="70">
        <f t="shared" si="2"/>
        <v>1000</v>
      </c>
    </row>
    <row r="39" customFormat="1" ht="66" spans="2:9">
      <c r="B39" s="10"/>
      <c r="C39" s="23"/>
      <c r="D39" s="49"/>
      <c r="E39" s="13" t="s">
        <v>72</v>
      </c>
      <c r="F39" s="22">
        <v>800</v>
      </c>
      <c r="G39" s="22">
        <v>4</v>
      </c>
      <c r="H39" s="22" t="s">
        <v>61</v>
      </c>
      <c r="I39" s="70">
        <f t="shared" si="2"/>
        <v>3200</v>
      </c>
    </row>
    <row r="40" customFormat="1" spans="2:9">
      <c r="B40" s="29"/>
      <c r="C40" s="23"/>
      <c r="D40" s="39"/>
      <c r="E40" s="13"/>
      <c r="F40" s="22"/>
      <c r="G40" s="22"/>
      <c r="H40" s="20" t="s">
        <v>9</v>
      </c>
      <c r="I40" s="73">
        <f>SUM(I17:I39)</f>
        <v>31384</v>
      </c>
    </row>
    <row r="41" customFormat="1" spans="2:9">
      <c r="B41" s="25">
        <v>19</v>
      </c>
      <c r="C41" s="21" t="s">
        <v>73</v>
      </c>
      <c r="D41" s="26" t="s">
        <v>73</v>
      </c>
      <c r="E41" s="13" t="s">
        <v>74</v>
      </c>
      <c r="F41" s="22">
        <v>1050</v>
      </c>
      <c r="G41" s="22">
        <v>2</v>
      </c>
      <c r="H41" s="22" t="s">
        <v>15</v>
      </c>
      <c r="I41" s="70">
        <f t="shared" ref="I41:I43" si="3">SUM(G41*F41)</f>
        <v>2100</v>
      </c>
    </row>
    <row r="42" customFormat="1" spans="2:9">
      <c r="B42" s="29"/>
      <c r="C42" s="23"/>
      <c r="D42" s="39"/>
      <c r="E42" s="13" t="s">
        <v>75</v>
      </c>
      <c r="F42" s="22">
        <v>800</v>
      </c>
      <c r="G42" s="22">
        <v>2</v>
      </c>
      <c r="H42" s="22" t="s">
        <v>15</v>
      </c>
      <c r="I42" s="70">
        <f t="shared" si="3"/>
        <v>1600</v>
      </c>
    </row>
    <row r="43" customFormat="1" spans="2:9">
      <c r="B43" s="27"/>
      <c r="C43" s="143"/>
      <c r="D43" s="28"/>
      <c r="E43" s="13" t="s">
        <v>76</v>
      </c>
      <c r="F43" s="22">
        <v>500</v>
      </c>
      <c r="G43" s="22">
        <v>2</v>
      </c>
      <c r="H43" s="22" t="s">
        <v>15</v>
      </c>
      <c r="I43" s="70">
        <f t="shared" si="3"/>
        <v>1000</v>
      </c>
    </row>
    <row r="44" customFormat="1" spans="2:9">
      <c r="B44" s="40"/>
      <c r="C44" s="144"/>
      <c r="D44" s="41"/>
      <c r="E44" s="145"/>
      <c r="F44" s="14"/>
      <c r="G44" s="14"/>
      <c r="H44" s="20" t="s">
        <v>9</v>
      </c>
      <c r="I44" s="73">
        <f>SUM(I41:I43)</f>
        <v>4700</v>
      </c>
    </row>
    <row r="45" customFormat="1" spans="2:9">
      <c r="B45" s="106"/>
      <c r="C45" s="107"/>
      <c r="D45" s="108"/>
      <c r="E45" s="108"/>
      <c r="F45" s="108"/>
      <c r="G45" s="108"/>
      <c r="H45" s="131" t="s">
        <v>79</v>
      </c>
      <c r="I45" s="132">
        <f>I5+I12+I16+I40+I44</f>
        <v>79464</v>
      </c>
    </row>
    <row r="46" spans="2:9">
      <c r="B46" s="50"/>
      <c r="C46" s="51"/>
      <c r="D46" s="52"/>
      <c r="E46" s="52"/>
      <c r="F46" s="52"/>
      <c r="G46" s="52"/>
      <c r="H46" s="53" t="s">
        <v>80</v>
      </c>
      <c r="I46" s="78">
        <f>I45*1</f>
        <v>79464</v>
      </c>
    </row>
    <row r="47" spans="6:9">
      <c r="F47" s="54"/>
      <c r="G47" s="54"/>
      <c r="H47" s="55" t="s">
        <v>81</v>
      </c>
      <c r="I47" s="81">
        <f>I46</f>
        <v>79464</v>
      </c>
    </row>
    <row r="48" spans="6:9">
      <c r="F48" s="54"/>
      <c r="G48" s="54"/>
      <c r="H48" s="55" t="s">
        <v>82</v>
      </c>
      <c r="I48" s="81">
        <f>I47*0.06</f>
        <v>4767.84</v>
      </c>
    </row>
    <row r="49" spans="6:9">
      <c r="F49" s="54"/>
      <c r="G49" s="54"/>
      <c r="H49" s="55" t="s">
        <v>84</v>
      </c>
      <c r="I49" s="81">
        <f>I47+I48</f>
        <v>84231.84</v>
      </c>
    </row>
    <row r="50" spans="6:9">
      <c r="F50" s="54"/>
      <c r="G50" s="54"/>
      <c r="H50" s="55" t="s">
        <v>86</v>
      </c>
      <c r="I50" s="81">
        <f>I49*0.1872</f>
        <v>15768.200448</v>
      </c>
    </row>
    <row r="51" ht="20" spans="6:9">
      <c r="F51" s="146" t="s">
        <v>87</v>
      </c>
      <c r="G51" s="146"/>
      <c r="H51" s="146"/>
      <c r="I51" s="81">
        <f>I49+I50</f>
        <v>100000.040448</v>
      </c>
    </row>
  </sheetData>
  <mergeCells count="26">
    <mergeCell ref="B1:I1"/>
    <mergeCell ref="B2:E2"/>
    <mergeCell ref="F51:H51"/>
    <mergeCell ref="B10:B11"/>
    <mergeCell ref="B13:B15"/>
    <mergeCell ref="B19:B23"/>
    <mergeCell ref="B24:B26"/>
    <mergeCell ref="B28:B31"/>
    <mergeCell ref="B34:B35"/>
    <mergeCell ref="B36:B37"/>
    <mergeCell ref="B38:B39"/>
    <mergeCell ref="B41:B43"/>
    <mergeCell ref="C3:C4"/>
    <mergeCell ref="C6:C11"/>
    <mergeCell ref="C13:C15"/>
    <mergeCell ref="C17:C39"/>
    <mergeCell ref="C41:C43"/>
    <mergeCell ref="D10:D11"/>
    <mergeCell ref="D13:D14"/>
    <mergeCell ref="D19:D23"/>
    <mergeCell ref="D24:D26"/>
    <mergeCell ref="D28:D31"/>
    <mergeCell ref="D34:D35"/>
    <mergeCell ref="D36:D37"/>
    <mergeCell ref="D38:D39"/>
    <mergeCell ref="D41:D4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44"/>
  <sheetViews>
    <sheetView topLeftCell="A26" workbookViewId="0">
      <selection activeCell="N40" sqref="N40"/>
    </sheetView>
  </sheetViews>
  <sheetFormatPr defaultColWidth="8.72727272727273" defaultRowHeight="16.5"/>
  <cols>
    <col min="2" max="2" width="7.36363636363636" style="1" customWidth="1"/>
    <col min="3" max="3" width="14.6363636363636" style="1" customWidth="1"/>
    <col min="4" max="4" width="27.2727272727273" style="2" customWidth="1"/>
    <col min="5" max="5" width="45.0909090909091" style="2" customWidth="1"/>
    <col min="6" max="6" width="16.3636363636364" style="1" customWidth="1"/>
    <col min="7" max="7" width="11.0909090909091" style="2" customWidth="1"/>
    <col min="8" max="8" width="15.0909090909091" style="2" customWidth="1"/>
    <col min="9" max="9" width="21.4545454545455" style="2" customWidth="1"/>
  </cols>
  <sheetData>
    <row r="1" ht="35" spans="2:9">
      <c r="B1" s="3" t="s">
        <v>110</v>
      </c>
      <c r="C1" s="4"/>
      <c r="D1" s="5"/>
      <c r="E1" s="5"/>
      <c r="F1" s="5"/>
      <c r="G1" s="5"/>
      <c r="H1" s="5"/>
      <c r="I1" s="68"/>
    </row>
    <row r="2" spans="2:9">
      <c r="B2" s="6" t="s">
        <v>1</v>
      </c>
      <c r="C2" s="7"/>
      <c r="D2" s="8"/>
      <c r="E2" s="8"/>
      <c r="F2" s="9"/>
      <c r="G2" s="9"/>
      <c r="H2" s="9"/>
      <c r="I2" s="69"/>
    </row>
    <row r="3" ht="33" spans="2:9">
      <c r="B3" s="10">
        <v>1</v>
      </c>
      <c r="C3" s="11" t="s">
        <v>2</v>
      </c>
      <c r="D3" s="12" t="s">
        <v>3</v>
      </c>
      <c r="E3" s="13" t="s">
        <v>4</v>
      </c>
      <c r="F3" s="14">
        <v>800</v>
      </c>
      <c r="G3" s="14">
        <v>8</v>
      </c>
      <c r="H3" s="14" t="s">
        <v>5</v>
      </c>
      <c r="I3" s="70">
        <f t="shared" ref="I3:I11" si="0">SUM(G3*F3)</f>
        <v>6400</v>
      </c>
    </row>
    <row r="4" ht="33" spans="2:9">
      <c r="B4" s="15">
        <v>2</v>
      </c>
      <c r="C4" s="16"/>
      <c r="D4" s="17" t="s">
        <v>6</v>
      </c>
      <c r="E4" s="17" t="s">
        <v>7</v>
      </c>
      <c r="F4" s="18">
        <v>10000</v>
      </c>
      <c r="G4" s="18">
        <v>1</v>
      </c>
      <c r="H4" s="18" t="s">
        <v>8</v>
      </c>
      <c r="I4" s="71">
        <f t="shared" si="0"/>
        <v>10000</v>
      </c>
    </row>
    <row r="5" spans="2:9">
      <c r="B5" s="15"/>
      <c r="C5" s="19"/>
      <c r="D5" s="13"/>
      <c r="E5" s="13"/>
      <c r="F5" s="14"/>
      <c r="G5" s="14"/>
      <c r="H5" s="20" t="s">
        <v>9</v>
      </c>
      <c r="I5" s="73">
        <f>SUM(I3:I4)</f>
        <v>16400</v>
      </c>
    </row>
    <row r="6" ht="33" spans="2:9">
      <c r="B6" s="15">
        <v>3</v>
      </c>
      <c r="C6" s="21" t="s">
        <v>10</v>
      </c>
      <c r="D6" s="13" t="s">
        <v>11</v>
      </c>
      <c r="E6" s="13" t="s">
        <v>12</v>
      </c>
      <c r="F6" s="22">
        <v>4000</v>
      </c>
      <c r="G6" s="22">
        <v>1</v>
      </c>
      <c r="H6" s="22" t="s">
        <v>8</v>
      </c>
      <c r="I6" s="70">
        <f t="shared" si="0"/>
        <v>4000</v>
      </c>
    </row>
    <row r="7" spans="2:9">
      <c r="B7" s="15">
        <v>4</v>
      </c>
      <c r="C7" s="23"/>
      <c r="D7" s="13" t="s">
        <v>13</v>
      </c>
      <c r="E7" s="13" t="s">
        <v>111</v>
      </c>
      <c r="F7" s="22">
        <v>99</v>
      </c>
      <c r="G7" s="22">
        <v>40</v>
      </c>
      <c r="H7" s="22" t="s">
        <v>15</v>
      </c>
      <c r="I7" s="70">
        <f t="shared" si="0"/>
        <v>3960</v>
      </c>
    </row>
    <row r="8" spans="2:9">
      <c r="B8" s="15">
        <v>5</v>
      </c>
      <c r="C8" s="23"/>
      <c r="D8" s="24" t="s">
        <v>16</v>
      </c>
      <c r="E8" s="13" t="s">
        <v>17</v>
      </c>
      <c r="F8" s="22">
        <v>68</v>
      </c>
      <c r="G8" s="22">
        <v>40</v>
      </c>
      <c r="H8" s="22" t="s">
        <v>15</v>
      </c>
      <c r="I8" s="70">
        <f t="shared" si="0"/>
        <v>2720</v>
      </c>
    </row>
    <row r="9" spans="2:9">
      <c r="B9" s="15">
        <v>6</v>
      </c>
      <c r="C9" s="23"/>
      <c r="D9" s="13" t="s">
        <v>18</v>
      </c>
      <c r="E9" s="13" t="s">
        <v>19</v>
      </c>
      <c r="F9" s="22">
        <v>150</v>
      </c>
      <c r="G9" s="22">
        <v>8</v>
      </c>
      <c r="H9" s="22" t="s">
        <v>20</v>
      </c>
      <c r="I9" s="70">
        <f t="shared" si="0"/>
        <v>1200</v>
      </c>
    </row>
    <row r="10" spans="2:9">
      <c r="B10" s="25">
        <v>7</v>
      </c>
      <c r="C10" s="23"/>
      <c r="D10" s="26" t="s">
        <v>21</v>
      </c>
      <c r="E10" s="13" t="s">
        <v>22</v>
      </c>
      <c r="F10" s="22">
        <v>300</v>
      </c>
      <c r="G10" s="22">
        <v>12</v>
      </c>
      <c r="H10" s="22" t="s">
        <v>20</v>
      </c>
      <c r="I10" s="70">
        <f t="shared" si="0"/>
        <v>3600</v>
      </c>
    </row>
    <row r="11" spans="2:9">
      <c r="B11" s="27"/>
      <c r="C11" s="23"/>
      <c r="D11" s="28"/>
      <c r="E11" s="13" t="s">
        <v>23</v>
      </c>
      <c r="F11" s="22">
        <v>200</v>
      </c>
      <c r="G11" s="22">
        <v>20</v>
      </c>
      <c r="H11" s="22" t="s">
        <v>15</v>
      </c>
      <c r="I11" s="70">
        <f t="shared" si="0"/>
        <v>4000</v>
      </c>
    </row>
    <row r="12" spans="2:9">
      <c r="B12" s="15"/>
      <c r="C12" s="19"/>
      <c r="D12" s="13"/>
      <c r="E12" s="13"/>
      <c r="F12" s="14"/>
      <c r="G12" s="14"/>
      <c r="H12" s="20" t="s">
        <v>9</v>
      </c>
      <c r="I12" s="73">
        <f>SUM(I6:I11)</f>
        <v>19480</v>
      </c>
    </row>
    <row r="13" spans="2:9">
      <c r="B13" s="25">
        <v>8</v>
      </c>
      <c r="C13" s="21" t="s">
        <v>24</v>
      </c>
      <c r="D13" s="26" t="s">
        <v>25</v>
      </c>
      <c r="E13" s="13" t="s">
        <v>26</v>
      </c>
      <c r="F13" s="22">
        <v>1500</v>
      </c>
      <c r="G13" s="22">
        <v>1</v>
      </c>
      <c r="H13" s="22" t="s">
        <v>8</v>
      </c>
      <c r="I13" s="70">
        <f t="shared" ref="I13:I15" si="1">SUM(G13*F13)</f>
        <v>1500</v>
      </c>
    </row>
    <row r="14" spans="2:9">
      <c r="B14" s="29"/>
      <c r="C14" s="23"/>
      <c r="D14" s="28"/>
      <c r="E14" s="13" t="s">
        <v>27</v>
      </c>
      <c r="F14" s="22">
        <v>3000</v>
      </c>
      <c r="G14" s="22">
        <v>1</v>
      </c>
      <c r="H14" s="22" t="s">
        <v>8</v>
      </c>
      <c r="I14" s="70">
        <f t="shared" si="1"/>
        <v>3000</v>
      </c>
    </row>
    <row r="15" spans="2:9">
      <c r="B15" s="27"/>
      <c r="C15" s="23"/>
      <c r="D15" s="30" t="s">
        <v>30</v>
      </c>
      <c r="E15" s="17" t="s">
        <v>31</v>
      </c>
      <c r="F15" s="31">
        <v>1500</v>
      </c>
      <c r="G15" s="31">
        <v>2</v>
      </c>
      <c r="H15" s="31" t="s">
        <v>8</v>
      </c>
      <c r="I15" s="71">
        <f t="shared" si="1"/>
        <v>3000</v>
      </c>
    </row>
    <row r="16" spans="2:9">
      <c r="B16" s="15"/>
      <c r="C16" s="23"/>
      <c r="D16" s="13"/>
      <c r="E16" s="13"/>
      <c r="F16" s="22"/>
      <c r="G16" s="22"/>
      <c r="H16" s="20" t="s">
        <v>9</v>
      </c>
      <c r="I16" s="73">
        <f>SUM(I13:I15)</f>
        <v>7500</v>
      </c>
    </row>
    <row r="17" spans="2:9">
      <c r="B17" s="15">
        <v>9</v>
      </c>
      <c r="C17" s="21" t="s">
        <v>32</v>
      </c>
      <c r="D17" s="32" t="s">
        <v>33</v>
      </c>
      <c r="E17" s="32" t="s">
        <v>112</v>
      </c>
      <c r="F17" s="33">
        <v>600</v>
      </c>
      <c r="G17" s="33">
        <v>12</v>
      </c>
      <c r="H17" s="33" t="s">
        <v>35</v>
      </c>
      <c r="I17" s="70">
        <f t="shared" ref="I17:I39" si="2">SUM(G17*F17)</f>
        <v>7200</v>
      </c>
    </row>
    <row r="18" spans="2:9">
      <c r="B18" s="25"/>
      <c r="C18" s="23"/>
      <c r="D18" s="34" t="s">
        <v>36</v>
      </c>
      <c r="E18" s="13" t="s">
        <v>113</v>
      </c>
      <c r="F18" s="22">
        <v>800</v>
      </c>
      <c r="G18" s="22">
        <v>1</v>
      </c>
      <c r="H18" s="22" t="s">
        <v>38</v>
      </c>
      <c r="I18" s="70">
        <f t="shared" si="2"/>
        <v>800</v>
      </c>
    </row>
    <row r="19" ht="49.5" spans="2:9">
      <c r="B19" s="25">
        <v>10</v>
      </c>
      <c r="C19" s="23"/>
      <c r="D19" s="34" t="s">
        <v>39</v>
      </c>
      <c r="E19" s="13" t="s">
        <v>40</v>
      </c>
      <c r="F19" s="22">
        <v>1200</v>
      </c>
      <c r="G19" s="22">
        <v>1</v>
      </c>
      <c r="H19" s="22" t="s">
        <v>38</v>
      </c>
      <c r="I19" s="70">
        <f t="shared" si="2"/>
        <v>1200</v>
      </c>
    </row>
    <row r="20" spans="2:9">
      <c r="B20" s="29"/>
      <c r="C20" s="23"/>
      <c r="D20" s="35"/>
      <c r="E20" s="13" t="s">
        <v>41</v>
      </c>
      <c r="F20" s="22">
        <v>1500</v>
      </c>
      <c r="G20" s="22">
        <v>1</v>
      </c>
      <c r="H20" s="22" t="s">
        <v>38</v>
      </c>
      <c r="I20" s="70">
        <f t="shared" si="2"/>
        <v>1500</v>
      </c>
    </row>
    <row r="21" spans="2:9">
      <c r="B21" s="29"/>
      <c r="C21" s="23"/>
      <c r="D21" s="35"/>
      <c r="E21" s="13" t="s">
        <v>42</v>
      </c>
      <c r="F21" s="22">
        <v>234</v>
      </c>
      <c r="G21" s="22">
        <v>1</v>
      </c>
      <c r="H21" s="22" t="s">
        <v>38</v>
      </c>
      <c r="I21" s="70">
        <f t="shared" si="2"/>
        <v>234</v>
      </c>
    </row>
    <row r="22" spans="2:9">
      <c r="B22" s="29"/>
      <c r="C22" s="23"/>
      <c r="D22" s="35"/>
      <c r="E22" s="36" t="s">
        <v>43</v>
      </c>
      <c r="F22" s="37">
        <v>400</v>
      </c>
      <c r="G22" s="37">
        <v>0</v>
      </c>
      <c r="H22" s="37" t="s">
        <v>38</v>
      </c>
      <c r="I22" s="75">
        <f t="shared" si="2"/>
        <v>0</v>
      </c>
    </row>
    <row r="23" ht="33" spans="2:9">
      <c r="B23" s="27"/>
      <c r="C23" s="23"/>
      <c r="D23" s="38"/>
      <c r="E23" s="13" t="s">
        <v>44</v>
      </c>
      <c r="F23" s="22">
        <v>170</v>
      </c>
      <c r="G23" s="22">
        <v>4</v>
      </c>
      <c r="H23" s="22" t="s">
        <v>38</v>
      </c>
      <c r="I23" s="70">
        <f t="shared" si="2"/>
        <v>680</v>
      </c>
    </row>
    <row r="24" spans="2:9">
      <c r="B24" s="25">
        <v>11</v>
      </c>
      <c r="C24" s="23"/>
      <c r="D24" s="34" t="s">
        <v>45</v>
      </c>
      <c r="E24" s="36" t="s">
        <v>46</v>
      </c>
      <c r="F24" s="37">
        <v>800</v>
      </c>
      <c r="G24" s="37">
        <v>0</v>
      </c>
      <c r="H24" s="37" t="s">
        <v>47</v>
      </c>
      <c r="I24" s="75">
        <f t="shared" si="2"/>
        <v>0</v>
      </c>
    </row>
    <row r="25" spans="2:9">
      <c r="B25" s="29"/>
      <c r="C25" s="23"/>
      <c r="D25" s="35"/>
      <c r="E25" s="13" t="s">
        <v>48</v>
      </c>
      <c r="F25" s="22">
        <v>95</v>
      </c>
      <c r="G25" s="22">
        <v>1</v>
      </c>
      <c r="H25" s="22" t="s">
        <v>47</v>
      </c>
      <c r="I25" s="70">
        <f t="shared" si="2"/>
        <v>95</v>
      </c>
    </row>
    <row r="26" spans="2:9">
      <c r="B26" s="27"/>
      <c r="C26" s="23"/>
      <c r="D26" s="38"/>
      <c r="E26" s="13" t="s">
        <v>49</v>
      </c>
      <c r="F26" s="22">
        <v>680</v>
      </c>
      <c r="G26" s="22">
        <v>1</v>
      </c>
      <c r="H26" s="22" t="s">
        <v>47</v>
      </c>
      <c r="I26" s="70">
        <f t="shared" si="2"/>
        <v>680</v>
      </c>
    </row>
    <row r="27" spans="2:9">
      <c r="B27" s="15">
        <v>12</v>
      </c>
      <c r="C27" s="23"/>
      <c r="D27" s="13" t="s">
        <v>50</v>
      </c>
      <c r="E27" s="13" t="s">
        <v>51</v>
      </c>
      <c r="F27" s="22">
        <v>220</v>
      </c>
      <c r="G27" s="22">
        <v>12</v>
      </c>
      <c r="H27" s="22" t="s">
        <v>35</v>
      </c>
      <c r="I27" s="70">
        <f t="shared" si="2"/>
        <v>2640</v>
      </c>
    </row>
    <row r="28" ht="66" spans="2:9">
      <c r="B28" s="25">
        <v>13</v>
      </c>
      <c r="C28" s="23"/>
      <c r="D28" s="39" t="s">
        <v>52</v>
      </c>
      <c r="E28" s="13" t="s">
        <v>53</v>
      </c>
      <c r="F28" s="22">
        <v>180</v>
      </c>
      <c r="G28" s="22">
        <v>6</v>
      </c>
      <c r="H28" s="22" t="s">
        <v>47</v>
      </c>
      <c r="I28" s="70">
        <f t="shared" si="2"/>
        <v>1080</v>
      </c>
    </row>
    <row r="29" spans="2:9">
      <c r="B29" s="29"/>
      <c r="C29" s="23"/>
      <c r="D29" s="39"/>
      <c r="E29" s="13" t="s">
        <v>54</v>
      </c>
      <c r="F29" s="22">
        <v>75</v>
      </c>
      <c r="G29" s="22">
        <v>1</v>
      </c>
      <c r="H29" s="22" t="s">
        <v>55</v>
      </c>
      <c r="I29" s="70">
        <f t="shared" si="2"/>
        <v>75</v>
      </c>
    </row>
    <row r="30" spans="2:9">
      <c r="B30" s="29"/>
      <c r="C30" s="23"/>
      <c r="D30" s="39"/>
      <c r="E30" s="13" t="s">
        <v>56</v>
      </c>
      <c r="F30" s="22">
        <v>10</v>
      </c>
      <c r="G30" s="22">
        <v>10</v>
      </c>
      <c r="H30" s="22" t="s">
        <v>57</v>
      </c>
      <c r="I30" s="70">
        <f t="shared" si="2"/>
        <v>100</v>
      </c>
    </row>
    <row r="31" spans="2:9">
      <c r="B31" s="27"/>
      <c r="C31" s="23"/>
      <c r="D31" s="28"/>
      <c r="E31" s="13" t="s">
        <v>58</v>
      </c>
      <c r="F31" s="22">
        <v>10</v>
      </c>
      <c r="G31" s="22">
        <v>60</v>
      </c>
      <c r="H31" s="22" t="s">
        <v>57</v>
      </c>
      <c r="I31" s="70">
        <f t="shared" si="2"/>
        <v>600</v>
      </c>
    </row>
    <row r="32" spans="2:9">
      <c r="B32" s="40">
        <v>14</v>
      </c>
      <c r="C32" s="23"/>
      <c r="D32" s="41" t="s">
        <v>59</v>
      </c>
      <c r="E32" s="13" t="s">
        <v>114</v>
      </c>
      <c r="F32" s="22">
        <v>250</v>
      </c>
      <c r="G32" s="22">
        <v>12</v>
      </c>
      <c r="H32" s="22" t="s">
        <v>61</v>
      </c>
      <c r="I32" s="70">
        <f t="shared" si="2"/>
        <v>3000</v>
      </c>
    </row>
    <row r="33" spans="2:9">
      <c r="B33" s="15">
        <v>15</v>
      </c>
      <c r="C33" s="23"/>
      <c r="D33" s="41" t="s">
        <v>62</v>
      </c>
      <c r="E33" s="13" t="s">
        <v>100</v>
      </c>
      <c r="F33" s="22">
        <v>800</v>
      </c>
      <c r="G33" s="22">
        <v>1</v>
      </c>
      <c r="H33" s="22" t="s">
        <v>20</v>
      </c>
      <c r="I33" s="70">
        <f t="shared" si="2"/>
        <v>800</v>
      </c>
    </row>
    <row r="34" ht="33" spans="2:9">
      <c r="B34" s="25">
        <v>16</v>
      </c>
      <c r="C34" s="23"/>
      <c r="D34" s="26" t="s">
        <v>64</v>
      </c>
      <c r="E34" s="13" t="s">
        <v>65</v>
      </c>
      <c r="F34" s="22">
        <v>1500</v>
      </c>
      <c r="G34" s="22">
        <v>1</v>
      </c>
      <c r="H34" s="22" t="s">
        <v>61</v>
      </c>
      <c r="I34" s="70">
        <f t="shared" si="2"/>
        <v>1500</v>
      </c>
    </row>
    <row r="35" ht="33" spans="2:9">
      <c r="B35" s="27"/>
      <c r="C35" s="23"/>
      <c r="D35" s="28"/>
      <c r="E35" s="13" t="s">
        <v>66</v>
      </c>
      <c r="F35" s="22">
        <v>2000</v>
      </c>
      <c r="G35" s="22">
        <v>1</v>
      </c>
      <c r="H35" s="22" t="s">
        <v>61</v>
      </c>
      <c r="I35" s="70">
        <f t="shared" si="2"/>
        <v>2000</v>
      </c>
    </row>
    <row r="36" ht="33" spans="2:9">
      <c r="B36" s="42">
        <v>17</v>
      </c>
      <c r="C36" s="23"/>
      <c r="D36" s="43" t="s">
        <v>67</v>
      </c>
      <c r="E36" s="13" t="s">
        <v>68</v>
      </c>
      <c r="F36" s="22">
        <v>1500</v>
      </c>
      <c r="G36" s="22">
        <v>1</v>
      </c>
      <c r="H36" s="22" t="s">
        <v>61</v>
      </c>
      <c r="I36" s="70">
        <f t="shared" si="2"/>
        <v>1500</v>
      </c>
    </row>
    <row r="37" ht="33" spans="2:9">
      <c r="B37" s="44"/>
      <c r="C37" s="23"/>
      <c r="D37" s="45"/>
      <c r="E37" s="46" t="s">
        <v>69</v>
      </c>
      <c r="F37" s="47">
        <v>1500</v>
      </c>
      <c r="G37" s="47">
        <v>1</v>
      </c>
      <c r="H37" s="47" t="s">
        <v>61</v>
      </c>
      <c r="I37" s="70">
        <f t="shared" si="2"/>
        <v>1500</v>
      </c>
    </row>
    <row r="38" ht="33" spans="2:9">
      <c r="B38" s="44">
        <v>18</v>
      </c>
      <c r="C38" s="23"/>
      <c r="D38" s="48" t="s">
        <v>70</v>
      </c>
      <c r="E38" s="46" t="s">
        <v>71</v>
      </c>
      <c r="F38" s="47">
        <v>1000</v>
      </c>
      <c r="G38" s="47">
        <v>1</v>
      </c>
      <c r="H38" s="47" t="s">
        <v>61</v>
      </c>
      <c r="I38" s="70">
        <f t="shared" si="2"/>
        <v>1000</v>
      </c>
    </row>
    <row r="39" ht="66" spans="2:9">
      <c r="B39" s="10"/>
      <c r="C39" s="23"/>
      <c r="D39" s="49"/>
      <c r="E39" s="13" t="s">
        <v>72</v>
      </c>
      <c r="F39" s="22">
        <v>800</v>
      </c>
      <c r="G39" s="22">
        <v>4</v>
      </c>
      <c r="H39" s="22" t="s">
        <v>61</v>
      </c>
      <c r="I39" s="70">
        <f t="shared" si="2"/>
        <v>3200</v>
      </c>
    </row>
    <row r="40" spans="2:9">
      <c r="B40" s="29"/>
      <c r="C40" s="23"/>
      <c r="D40" s="39"/>
      <c r="E40" s="13"/>
      <c r="F40" s="22"/>
      <c r="G40" s="22"/>
      <c r="H40" s="20" t="s">
        <v>9</v>
      </c>
      <c r="I40" s="73">
        <f>SUM(I17:I39)</f>
        <v>31384</v>
      </c>
    </row>
    <row r="41" spans="2:9">
      <c r="B41" s="50"/>
      <c r="C41" s="51"/>
      <c r="D41" s="52"/>
      <c r="E41" s="52"/>
      <c r="F41" s="52"/>
      <c r="G41" s="52"/>
      <c r="H41" s="53" t="s">
        <v>80</v>
      </c>
      <c r="I41" s="78">
        <f>I40+I16+I12+I5</f>
        <v>74764</v>
      </c>
    </row>
    <row r="42" spans="6:9">
      <c r="F42" s="54"/>
      <c r="G42" s="54"/>
      <c r="H42" s="55" t="s">
        <v>81</v>
      </c>
      <c r="I42" s="81">
        <f>I41</f>
        <v>74764</v>
      </c>
    </row>
    <row r="43" spans="6:9">
      <c r="F43" s="54"/>
      <c r="G43" s="54"/>
      <c r="H43" s="55" t="s">
        <v>82</v>
      </c>
      <c r="I43" s="81">
        <f>I42*0.06</f>
        <v>4485.84</v>
      </c>
    </row>
    <row r="44" spans="6:9">
      <c r="F44" s="54"/>
      <c r="G44" s="54"/>
      <c r="H44" s="55" t="s">
        <v>84</v>
      </c>
      <c r="I44" s="81">
        <f>I42+I43</f>
        <v>79249.84</v>
      </c>
    </row>
  </sheetData>
  <mergeCells count="22">
    <mergeCell ref="B1:I1"/>
    <mergeCell ref="B2:E2"/>
    <mergeCell ref="B10:B11"/>
    <mergeCell ref="B13:B15"/>
    <mergeCell ref="B19:B23"/>
    <mergeCell ref="B24:B26"/>
    <mergeCell ref="B28:B31"/>
    <mergeCell ref="B34:B35"/>
    <mergeCell ref="B36:B37"/>
    <mergeCell ref="B38:B39"/>
    <mergeCell ref="C3:C4"/>
    <mergeCell ref="C6:C11"/>
    <mergeCell ref="C13:C15"/>
    <mergeCell ref="C17:C39"/>
    <mergeCell ref="D10:D11"/>
    <mergeCell ref="D13:D14"/>
    <mergeCell ref="D19:D23"/>
    <mergeCell ref="D24:D26"/>
    <mergeCell ref="D28:D31"/>
    <mergeCell ref="D34:D35"/>
    <mergeCell ref="D36:D37"/>
    <mergeCell ref="D38:D3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A62"/>
  <sheetViews>
    <sheetView tabSelected="1" topLeftCell="E32" workbookViewId="0">
      <selection activeCell="J39" sqref="J39"/>
    </sheetView>
  </sheetViews>
  <sheetFormatPr defaultColWidth="8.72727272727273" defaultRowHeight="16.5"/>
  <cols>
    <col min="2" max="2" width="7.36363636363636" style="1" customWidth="1"/>
    <col min="3" max="3" width="14.6363636363636" style="1" customWidth="1"/>
    <col min="4" max="4" width="27.2727272727273" style="2" customWidth="1"/>
    <col min="5" max="5" width="45.0909090909091" style="2" customWidth="1"/>
    <col min="6" max="6" width="16.3636363636364" style="1" customWidth="1"/>
    <col min="7" max="7" width="14.5454545454545" style="2" customWidth="1"/>
    <col min="8" max="8" width="15.0909090909091" style="2" customWidth="1"/>
    <col min="9" max="9" width="21.4545454545455" style="2" customWidth="1"/>
    <col min="10" max="10" width="36.0909090909091" customWidth="1"/>
    <col min="11" max="11" width="7.36363636363636" style="1" customWidth="1"/>
    <col min="12" max="12" width="14.6363636363636" style="1" customWidth="1"/>
    <col min="13" max="13" width="27.2727272727273" style="2" customWidth="1"/>
    <col min="14" max="14" width="45.0909090909091" style="2" customWidth="1"/>
    <col min="15" max="15" width="16.3636363636364" style="1" customWidth="1"/>
    <col min="16" max="16" width="11.0909090909091" style="2" customWidth="1"/>
    <col min="17" max="17" width="23.8181818181818" style="2" customWidth="1"/>
    <col min="18" max="18" width="21.4545454545455" style="2" customWidth="1"/>
    <col min="20" max="20" width="7.36363636363636" style="1" customWidth="1"/>
    <col min="21" max="21" width="14.6363636363636" style="1" customWidth="1"/>
    <col min="22" max="22" width="27.2727272727273" style="2" customWidth="1"/>
    <col min="23" max="23" width="45.0909090909091" style="2" customWidth="1"/>
    <col min="24" max="24" width="16.3636363636364" style="1" customWidth="1"/>
    <col min="25" max="25" width="11.0909090909091" style="2" customWidth="1"/>
    <col min="26" max="26" width="23.8181818181818" style="2" customWidth="1"/>
    <col min="27" max="27" width="21.4545454545455" style="2" customWidth="1"/>
  </cols>
  <sheetData>
    <row r="1" ht="35" spans="2:27">
      <c r="B1" s="3" t="s">
        <v>110</v>
      </c>
      <c r="C1" s="4"/>
      <c r="D1" s="5"/>
      <c r="E1" s="5"/>
      <c r="F1" s="5"/>
      <c r="G1" s="5"/>
      <c r="H1" s="5"/>
      <c r="I1" s="68"/>
      <c r="K1" s="3" t="s">
        <v>115</v>
      </c>
      <c r="L1" s="4"/>
      <c r="M1" s="5"/>
      <c r="N1" s="5"/>
      <c r="O1" s="5"/>
      <c r="P1" s="5"/>
      <c r="Q1" s="5"/>
      <c r="R1" s="68"/>
      <c r="T1" s="3" t="s">
        <v>116</v>
      </c>
      <c r="U1" s="4"/>
      <c r="V1" s="5"/>
      <c r="W1" s="5"/>
      <c r="X1" s="5"/>
      <c r="Y1" s="5"/>
      <c r="Z1" s="5"/>
      <c r="AA1" s="68"/>
    </row>
    <row r="2" spans="2:27">
      <c r="B2" s="6" t="s">
        <v>1</v>
      </c>
      <c r="C2" s="7"/>
      <c r="D2" s="8"/>
      <c r="E2" s="8"/>
      <c r="F2" s="9"/>
      <c r="G2" s="9"/>
      <c r="H2" s="9"/>
      <c r="I2" s="69"/>
      <c r="K2" s="6" t="s">
        <v>1</v>
      </c>
      <c r="L2" s="7"/>
      <c r="M2" s="8"/>
      <c r="N2" s="8"/>
      <c r="O2" s="9"/>
      <c r="P2" s="9"/>
      <c r="Q2" s="9"/>
      <c r="R2" s="69"/>
      <c r="T2" s="6" t="s">
        <v>1</v>
      </c>
      <c r="U2" s="7"/>
      <c r="V2" s="8"/>
      <c r="W2" s="8"/>
      <c r="X2" s="9"/>
      <c r="Y2" s="9"/>
      <c r="Z2" s="9"/>
      <c r="AA2" s="69"/>
    </row>
    <row r="3" ht="33" spans="2:27">
      <c r="B3" s="10">
        <v>1</v>
      </c>
      <c r="C3" s="11" t="s">
        <v>2</v>
      </c>
      <c r="D3" s="12" t="s">
        <v>3</v>
      </c>
      <c r="E3" s="13" t="s">
        <v>4</v>
      </c>
      <c r="F3" s="14">
        <v>800</v>
      </c>
      <c r="G3" s="14">
        <v>8</v>
      </c>
      <c r="H3" s="14" t="s">
        <v>5</v>
      </c>
      <c r="I3" s="70">
        <f t="shared" ref="I3:I11" si="0">SUM(G3*F3)</f>
        <v>6400</v>
      </c>
      <c r="K3" s="10">
        <v>1</v>
      </c>
      <c r="L3" s="11" t="s">
        <v>2</v>
      </c>
      <c r="M3" s="12" t="s">
        <v>3</v>
      </c>
      <c r="N3" s="13" t="s">
        <v>4</v>
      </c>
      <c r="O3" s="14">
        <v>800</v>
      </c>
      <c r="P3" s="14">
        <v>0</v>
      </c>
      <c r="Q3" s="14" t="s">
        <v>5</v>
      </c>
      <c r="R3" s="70">
        <f t="shared" ref="R3:R11" si="1">SUM(P3*O3)</f>
        <v>0</v>
      </c>
      <c r="T3" s="10">
        <v>1</v>
      </c>
      <c r="U3" s="11" t="s">
        <v>2</v>
      </c>
      <c r="V3" s="12" t="s">
        <v>3</v>
      </c>
      <c r="W3" s="13" t="s">
        <v>4</v>
      </c>
      <c r="X3" s="14">
        <v>800</v>
      </c>
      <c r="Y3" s="14">
        <v>8</v>
      </c>
      <c r="Z3" s="14" t="s">
        <v>5</v>
      </c>
      <c r="AA3" s="70">
        <f t="shared" ref="AA3:AA11" si="2">SUM(Y3*X3)</f>
        <v>6400</v>
      </c>
    </row>
    <row r="4" ht="33" spans="2:27">
      <c r="B4" s="15">
        <v>2</v>
      </c>
      <c r="C4" s="16"/>
      <c r="D4" s="17" t="s">
        <v>6</v>
      </c>
      <c r="E4" s="17" t="s">
        <v>7</v>
      </c>
      <c r="F4" s="18">
        <v>10000</v>
      </c>
      <c r="G4" s="18">
        <v>1</v>
      </c>
      <c r="H4" s="18" t="s">
        <v>8</v>
      </c>
      <c r="I4" s="71">
        <f t="shared" si="0"/>
        <v>10000</v>
      </c>
      <c r="K4" s="15">
        <v>2</v>
      </c>
      <c r="L4" s="16"/>
      <c r="M4" s="46" t="s">
        <v>6</v>
      </c>
      <c r="N4" s="46" t="s">
        <v>7</v>
      </c>
      <c r="O4" s="72">
        <v>10000</v>
      </c>
      <c r="P4" s="72">
        <v>0</v>
      </c>
      <c r="Q4" s="72" t="s">
        <v>8</v>
      </c>
      <c r="R4" s="104">
        <f t="shared" si="1"/>
        <v>0</v>
      </c>
      <c r="T4" s="15">
        <v>2</v>
      </c>
      <c r="U4" s="16"/>
      <c r="V4" s="17" t="s">
        <v>6</v>
      </c>
      <c r="W4" s="17" t="s">
        <v>7</v>
      </c>
      <c r="X4" s="18">
        <v>10000</v>
      </c>
      <c r="Y4" s="18">
        <v>1</v>
      </c>
      <c r="Z4" s="18" t="s">
        <v>8</v>
      </c>
      <c r="AA4" s="71">
        <f t="shared" si="2"/>
        <v>10000</v>
      </c>
    </row>
    <row r="5" spans="2:27">
      <c r="B5" s="15"/>
      <c r="C5" s="19"/>
      <c r="D5" s="13"/>
      <c r="E5" s="13"/>
      <c r="F5" s="14"/>
      <c r="G5" s="14"/>
      <c r="H5" s="20" t="s">
        <v>9</v>
      </c>
      <c r="I5" s="73">
        <f>SUM(I3:I4)</f>
        <v>16400</v>
      </c>
      <c r="K5" s="15"/>
      <c r="L5" s="19"/>
      <c r="M5" s="13"/>
      <c r="N5" s="13"/>
      <c r="O5" s="14"/>
      <c r="P5" s="14"/>
      <c r="Q5" s="20" t="s">
        <v>9</v>
      </c>
      <c r="R5" s="73">
        <f>SUM(R3:R4)</f>
        <v>0</v>
      </c>
      <c r="T5" s="15"/>
      <c r="U5" s="19"/>
      <c r="V5" s="13"/>
      <c r="W5" s="13"/>
      <c r="X5" s="14"/>
      <c r="Y5" s="14"/>
      <c r="Z5" s="20" t="s">
        <v>9</v>
      </c>
      <c r="AA5" s="73">
        <f>SUM(AA3:AA4)</f>
        <v>16400</v>
      </c>
    </row>
    <row r="6" ht="33" spans="2:27">
      <c r="B6" s="15">
        <v>3</v>
      </c>
      <c r="C6" s="21" t="s">
        <v>10</v>
      </c>
      <c r="D6" s="13" t="s">
        <v>11</v>
      </c>
      <c r="E6" s="13" t="s">
        <v>12</v>
      </c>
      <c r="F6" s="22">
        <v>4000</v>
      </c>
      <c r="G6" s="22">
        <v>1</v>
      </c>
      <c r="H6" s="22" t="s">
        <v>8</v>
      </c>
      <c r="I6" s="70">
        <f t="shared" si="0"/>
        <v>4000</v>
      </c>
      <c r="K6" s="15">
        <v>3</v>
      </c>
      <c r="L6" s="21" t="s">
        <v>10</v>
      </c>
      <c r="M6" s="13" t="s">
        <v>11</v>
      </c>
      <c r="N6" s="13" t="s">
        <v>12</v>
      </c>
      <c r="O6" s="22">
        <v>4000</v>
      </c>
      <c r="P6" s="22">
        <v>1</v>
      </c>
      <c r="Q6" s="22" t="s">
        <v>8</v>
      </c>
      <c r="R6" s="104">
        <f t="shared" si="1"/>
        <v>4000</v>
      </c>
      <c r="T6" s="15">
        <v>3</v>
      </c>
      <c r="U6" s="21" t="s">
        <v>10</v>
      </c>
      <c r="V6" s="13" t="s">
        <v>11</v>
      </c>
      <c r="W6" s="13" t="s">
        <v>12</v>
      </c>
      <c r="X6" s="22">
        <v>4000</v>
      </c>
      <c r="Y6" s="22">
        <v>1</v>
      </c>
      <c r="Z6" s="22" t="s">
        <v>8</v>
      </c>
      <c r="AA6" s="70">
        <f t="shared" si="2"/>
        <v>4000</v>
      </c>
    </row>
    <row r="7" spans="2:27">
      <c r="B7" s="15">
        <v>4</v>
      </c>
      <c r="C7" s="23"/>
      <c r="D7" s="13" t="s">
        <v>13</v>
      </c>
      <c r="E7" s="13" t="s">
        <v>111</v>
      </c>
      <c r="F7" s="22">
        <v>99</v>
      </c>
      <c r="G7" s="22">
        <v>40</v>
      </c>
      <c r="H7" s="22" t="s">
        <v>15</v>
      </c>
      <c r="I7" s="70">
        <f t="shared" si="0"/>
        <v>3960</v>
      </c>
      <c r="K7" s="15">
        <v>4</v>
      </c>
      <c r="L7" s="23"/>
      <c r="M7" s="13" t="s">
        <v>13</v>
      </c>
      <c r="N7" s="13" t="s">
        <v>111</v>
      </c>
      <c r="O7" s="22">
        <v>99</v>
      </c>
      <c r="P7" s="22">
        <v>40</v>
      </c>
      <c r="Q7" s="22" t="s">
        <v>15</v>
      </c>
      <c r="R7" s="104">
        <f t="shared" si="1"/>
        <v>3960</v>
      </c>
      <c r="T7" s="15">
        <v>4</v>
      </c>
      <c r="U7" s="23"/>
      <c r="V7" s="13" t="s">
        <v>13</v>
      </c>
      <c r="W7" s="13" t="s">
        <v>111</v>
      </c>
      <c r="X7" s="22">
        <v>99</v>
      </c>
      <c r="Y7" s="22">
        <v>40</v>
      </c>
      <c r="Z7" s="22" t="s">
        <v>15</v>
      </c>
      <c r="AA7" s="70">
        <f t="shared" si="2"/>
        <v>3960</v>
      </c>
    </row>
    <row r="8" spans="2:27">
      <c r="B8" s="15">
        <v>5</v>
      </c>
      <c r="C8" s="23"/>
      <c r="D8" s="24" t="s">
        <v>16</v>
      </c>
      <c r="E8" s="13" t="s">
        <v>17</v>
      </c>
      <c r="F8" s="22">
        <v>68</v>
      </c>
      <c r="G8" s="22">
        <v>40</v>
      </c>
      <c r="H8" s="22" t="s">
        <v>15</v>
      </c>
      <c r="I8" s="70">
        <f t="shared" si="0"/>
        <v>2720</v>
      </c>
      <c r="K8" s="15">
        <v>5</v>
      </c>
      <c r="L8" s="23"/>
      <c r="M8" s="24" t="s">
        <v>16</v>
      </c>
      <c r="N8" s="13" t="s">
        <v>17</v>
      </c>
      <c r="O8" s="22">
        <v>68</v>
      </c>
      <c r="P8" s="22">
        <v>40</v>
      </c>
      <c r="Q8" s="22" t="s">
        <v>15</v>
      </c>
      <c r="R8" s="104">
        <f t="shared" si="1"/>
        <v>2720</v>
      </c>
      <c r="T8" s="15">
        <v>5</v>
      </c>
      <c r="U8" s="23"/>
      <c r="V8" s="24" t="s">
        <v>16</v>
      </c>
      <c r="W8" s="13" t="s">
        <v>17</v>
      </c>
      <c r="X8" s="22">
        <v>68</v>
      </c>
      <c r="Y8" s="22">
        <v>40</v>
      </c>
      <c r="Z8" s="22" t="s">
        <v>15</v>
      </c>
      <c r="AA8" s="70">
        <f t="shared" si="2"/>
        <v>2720</v>
      </c>
    </row>
    <row r="9" spans="2:27">
      <c r="B9" s="15">
        <v>6</v>
      </c>
      <c r="C9" s="23"/>
      <c r="D9" s="13" t="s">
        <v>18</v>
      </c>
      <c r="E9" s="13" t="s">
        <v>19</v>
      </c>
      <c r="F9" s="22">
        <v>150</v>
      </c>
      <c r="G9" s="22">
        <v>8</v>
      </c>
      <c r="H9" s="22" t="s">
        <v>20</v>
      </c>
      <c r="I9" s="70">
        <f t="shared" si="0"/>
        <v>1200</v>
      </c>
      <c r="K9" s="15">
        <v>6</v>
      </c>
      <c r="L9" s="23"/>
      <c r="M9" s="13" t="s">
        <v>18</v>
      </c>
      <c r="N9" s="13" t="s">
        <v>19</v>
      </c>
      <c r="O9" s="22">
        <v>150</v>
      </c>
      <c r="P9" s="22">
        <v>8</v>
      </c>
      <c r="Q9" s="22" t="s">
        <v>20</v>
      </c>
      <c r="R9" s="104">
        <f t="shared" si="1"/>
        <v>1200</v>
      </c>
      <c r="T9" s="15">
        <v>6</v>
      </c>
      <c r="U9" s="23"/>
      <c r="V9" s="13" t="s">
        <v>18</v>
      </c>
      <c r="W9" s="13" t="s">
        <v>19</v>
      </c>
      <c r="X9" s="22">
        <v>150</v>
      </c>
      <c r="Y9" s="22">
        <v>8</v>
      </c>
      <c r="Z9" s="22" t="s">
        <v>20</v>
      </c>
      <c r="AA9" s="70">
        <f t="shared" si="2"/>
        <v>1200</v>
      </c>
    </row>
    <row r="10" spans="2:27">
      <c r="B10" s="25">
        <v>7</v>
      </c>
      <c r="C10" s="23"/>
      <c r="D10" s="26" t="s">
        <v>21</v>
      </c>
      <c r="E10" s="13" t="s">
        <v>22</v>
      </c>
      <c r="F10" s="22">
        <v>300</v>
      </c>
      <c r="G10" s="22">
        <v>12</v>
      </c>
      <c r="H10" s="22" t="s">
        <v>20</v>
      </c>
      <c r="I10" s="70">
        <f t="shared" si="0"/>
        <v>3600</v>
      </c>
      <c r="K10" s="25">
        <v>7</v>
      </c>
      <c r="L10" s="23"/>
      <c r="M10" s="26" t="s">
        <v>21</v>
      </c>
      <c r="N10" s="13" t="s">
        <v>22</v>
      </c>
      <c r="O10" s="22">
        <v>300</v>
      </c>
      <c r="P10" s="22">
        <v>12</v>
      </c>
      <c r="Q10" s="22" t="s">
        <v>20</v>
      </c>
      <c r="R10" s="104">
        <f t="shared" si="1"/>
        <v>3600</v>
      </c>
      <c r="T10" s="25">
        <v>7</v>
      </c>
      <c r="U10" s="23"/>
      <c r="V10" s="26" t="s">
        <v>21</v>
      </c>
      <c r="W10" s="13" t="s">
        <v>22</v>
      </c>
      <c r="X10" s="22">
        <v>300</v>
      </c>
      <c r="Y10" s="22">
        <v>12</v>
      </c>
      <c r="Z10" s="22" t="s">
        <v>20</v>
      </c>
      <c r="AA10" s="70">
        <f t="shared" si="2"/>
        <v>3600</v>
      </c>
    </row>
    <row r="11" spans="2:27">
      <c r="B11" s="27"/>
      <c r="C11" s="23"/>
      <c r="D11" s="28"/>
      <c r="E11" s="13" t="s">
        <v>23</v>
      </c>
      <c r="F11" s="22">
        <v>200</v>
      </c>
      <c r="G11" s="22">
        <v>20</v>
      </c>
      <c r="H11" s="22" t="s">
        <v>15</v>
      </c>
      <c r="I11" s="70">
        <f t="shared" si="0"/>
        <v>4000</v>
      </c>
      <c r="K11" s="27"/>
      <c r="L11" s="23"/>
      <c r="M11" s="28"/>
      <c r="N11" s="13" t="s">
        <v>23</v>
      </c>
      <c r="O11" s="22">
        <v>200</v>
      </c>
      <c r="P11" s="22">
        <v>20</v>
      </c>
      <c r="Q11" s="22" t="s">
        <v>15</v>
      </c>
      <c r="R11" s="104">
        <f t="shared" si="1"/>
        <v>4000</v>
      </c>
      <c r="T11" s="27"/>
      <c r="U11" s="23"/>
      <c r="V11" s="28"/>
      <c r="W11" s="13" t="s">
        <v>23</v>
      </c>
      <c r="X11" s="22">
        <v>200</v>
      </c>
      <c r="Y11" s="22">
        <v>20</v>
      </c>
      <c r="Z11" s="22" t="s">
        <v>15</v>
      </c>
      <c r="AA11" s="70">
        <f t="shared" si="2"/>
        <v>4000</v>
      </c>
    </row>
    <row r="12" spans="2:27">
      <c r="B12" s="15"/>
      <c r="C12" s="19"/>
      <c r="D12" s="13"/>
      <c r="E12" s="13"/>
      <c r="F12" s="14"/>
      <c r="G12" s="14"/>
      <c r="H12" s="20" t="s">
        <v>9</v>
      </c>
      <c r="I12" s="73">
        <f>SUM(I6:I11)</f>
        <v>19480</v>
      </c>
      <c r="K12" s="15"/>
      <c r="L12" s="19"/>
      <c r="M12" s="13"/>
      <c r="N12" s="13"/>
      <c r="O12" s="14"/>
      <c r="P12" s="14"/>
      <c r="Q12" s="20" t="s">
        <v>9</v>
      </c>
      <c r="R12" s="73">
        <f>SUM(R6:R11)</f>
        <v>19480</v>
      </c>
      <c r="T12" s="15"/>
      <c r="U12" s="19"/>
      <c r="V12" s="13"/>
      <c r="W12" s="13"/>
      <c r="X12" s="14"/>
      <c r="Y12" s="14"/>
      <c r="Z12" s="20" t="s">
        <v>9</v>
      </c>
      <c r="AA12" s="73">
        <f>SUM(AA6:AA11)</f>
        <v>19480</v>
      </c>
    </row>
    <row r="13" spans="2:27">
      <c r="B13" s="25">
        <v>8</v>
      </c>
      <c r="C13" s="21" t="s">
        <v>24</v>
      </c>
      <c r="D13" s="26" t="s">
        <v>25</v>
      </c>
      <c r="E13" s="13" t="s">
        <v>26</v>
      </c>
      <c r="F13" s="22">
        <v>1500</v>
      </c>
      <c r="G13" s="22">
        <v>1</v>
      </c>
      <c r="H13" s="22" t="s">
        <v>8</v>
      </c>
      <c r="I13" s="70">
        <f t="shared" ref="I13:I15" si="3">SUM(G13*F13)</f>
        <v>1500</v>
      </c>
      <c r="K13" s="25">
        <v>8</v>
      </c>
      <c r="L13" s="21" t="s">
        <v>24</v>
      </c>
      <c r="M13" s="26" t="s">
        <v>25</v>
      </c>
      <c r="N13" s="13" t="s">
        <v>26</v>
      </c>
      <c r="O13" s="22">
        <v>1500</v>
      </c>
      <c r="P13" s="22">
        <v>1</v>
      </c>
      <c r="Q13" s="22" t="s">
        <v>8</v>
      </c>
      <c r="R13" s="104">
        <f t="shared" ref="R13:R15" si="4">SUM(P13*O13)</f>
        <v>1500</v>
      </c>
      <c r="T13" s="25">
        <v>8</v>
      </c>
      <c r="U13" s="21" t="s">
        <v>24</v>
      </c>
      <c r="V13" s="26" t="s">
        <v>25</v>
      </c>
      <c r="W13" s="13" t="s">
        <v>26</v>
      </c>
      <c r="X13" s="22">
        <v>1500</v>
      </c>
      <c r="Y13" s="22">
        <v>1</v>
      </c>
      <c r="Z13" s="22" t="s">
        <v>8</v>
      </c>
      <c r="AA13" s="70">
        <f t="shared" ref="AA13:AA15" si="5">SUM(Y13*X13)</f>
        <v>1500</v>
      </c>
    </row>
    <row r="14" spans="2:27">
      <c r="B14" s="29"/>
      <c r="C14" s="23"/>
      <c r="D14" s="28"/>
      <c r="E14" s="13" t="s">
        <v>27</v>
      </c>
      <c r="F14" s="22">
        <v>3000</v>
      </c>
      <c r="G14" s="22">
        <v>1</v>
      </c>
      <c r="H14" s="22" t="s">
        <v>8</v>
      </c>
      <c r="I14" s="70">
        <f t="shared" si="3"/>
        <v>3000</v>
      </c>
      <c r="K14" s="29"/>
      <c r="L14" s="23"/>
      <c r="M14" s="28"/>
      <c r="N14" s="13" t="s">
        <v>27</v>
      </c>
      <c r="O14" s="22">
        <v>3000</v>
      </c>
      <c r="P14" s="22">
        <v>1</v>
      </c>
      <c r="Q14" s="22" t="s">
        <v>8</v>
      </c>
      <c r="R14" s="104">
        <f t="shared" si="4"/>
        <v>3000</v>
      </c>
      <c r="T14" s="29"/>
      <c r="U14" s="23"/>
      <c r="V14" s="28"/>
      <c r="W14" s="13" t="s">
        <v>27</v>
      </c>
      <c r="X14" s="22">
        <v>3000</v>
      </c>
      <c r="Y14" s="22">
        <v>1</v>
      </c>
      <c r="Z14" s="22" t="s">
        <v>8</v>
      </c>
      <c r="AA14" s="70">
        <f t="shared" si="5"/>
        <v>3000</v>
      </c>
    </row>
    <row r="15" spans="2:27">
      <c r="B15" s="27"/>
      <c r="C15" s="23"/>
      <c r="D15" s="30" t="s">
        <v>30</v>
      </c>
      <c r="E15" s="17" t="s">
        <v>31</v>
      </c>
      <c r="F15" s="31">
        <v>1500</v>
      </c>
      <c r="G15" s="31">
        <v>2</v>
      </c>
      <c r="H15" s="31" t="s">
        <v>8</v>
      </c>
      <c r="I15" s="71">
        <f t="shared" si="3"/>
        <v>3000</v>
      </c>
      <c r="K15" s="27"/>
      <c r="L15" s="23"/>
      <c r="M15" s="74" t="s">
        <v>30</v>
      </c>
      <c r="N15" s="46" t="s">
        <v>31</v>
      </c>
      <c r="O15" s="47">
        <v>1000</v>
      </c>
      <c r="P15" s="47">
        <v>1</v>
      </c>
      <c r="Q15" s="47" t="s">
        <v>8</v>
      </c>
      <c r="R15" s="104">
        <f t="shared" si="4"/>
        <v>1000</v>
      </c>
      <c r="T15" s="27"/>
      <c r="U15" s="23"/>
      <c r="V15" s="30" t="s">
        <v>30</v>
      </c>
      <c r="W15" s="17" t="s">
        <v>31</v>
      </c>
      <c r="X15" s="31">
        <v>1500</v>
      </c>
      <c r="Y15" s="31">
        <v>2</v>
      </c>
      <c r="Z15" s="31" t="s">
        <v>8</v>
      </c>
      <c r="AA15" s="71">
        <f t="shared" si="5"/>
        <v>3000</v>
      </c>
    </row>
    <row r="16" spans="2:27">
      <c r="B16" s="15"/>
      <c r="C16" s="23"/>
      <c r="D16" s="13"/>
      <c r="E16" s="13"/>
      <c r="F16" s="22"/>
      <c r="G16" s="22"/>
      <c r="H16" s="20" t="s">
        <v>9</v>
      </c>
      <c r="I16" s="73">
        <f>SUM(I13:I15)</f>
        <v>7500</v>
      </c>
      <c r="K16" s="15"/>
      <c r="L16" s="23"/>
      <c r="M16" s="13"/>
      <c r="N16" s="13"/>
      <c r="O16" s="22"/>
      <c r="P16" s="22"/>
      <c r="Q16" s="20" t="s">
        <v>9</v>
      </c>
      <c r="R16" s="73">
        <f>SUM(R13:R15)</f>
        <v>5500</v>
      </c>
      <c r="T16" s="15"/>
      <c r="U16" s="23"/>
      <c r="V16" s="13"/>
      <c r="W16" s="13"/>
      <c r="X16" s="22"/>
      <c r="Y16" s="22"/>
      <c r="Z16" s="20" t="s">
        <v>9</v>
      </c>
      <c r="AA16" s="73">
        <f>SUM(AA13:AA15)</f>
        <v>7500</v>
      </c>
    </row>
    <row r="17" spans="2:27">
      <c r="B17" s="15">
        <v>9</v>
      </c>
      <c r="C17" s="21" t="s">
        <v>32</v>
      </c>
      <c r="D17" s="32" t="s">
        <v>33</v>
      </c>
      <c r="E17" s="32" t="s">
        <v>112</v>
      </c>
      <c r="F17" s="33">
        <v>600</v>
      </c>
      <c r="G17" s="33">
        <v>12</v>
      </c>
      <c r="H17" s="33" t="s">
        <v>35</v>
      </c>
      <c r="I17" s="70">
        <f t="shared" ref="I17:I39" si="6">SUM(G17*F17)</f>
        <v>7200</v>
      </c>
      <c r="K17" s="15">
        <v>9</v>
      </c>
      <c r="L17" s="21" t="s">
        <v>32</v>
      </c>
      <c r="M17" s="32" t="s">
        <v>33</v>
      </c>
      <c r="N17" s="32" t="s">
        <v>112</v>
      </c>
      <c r="O17" s="33">
        <v>250</v>
      </c>
      <c r="P17" s="33">
        <v>15</v>
      </c>
      <c r="Q17" s="33" t="s">
        <v>35</v>
      </c>
      <c r="R17" s="104">
        <f>SUM(P17*O17)</f>
        <v>3750</v>
      </c>
      <c r="T17" s="15">
        <v>9</v>
      </c>
      <c r="U17" s="21" t="s">
        <v>32</v>
      </c>
      <c r="V17" s="32" t="s">
        <v>33</v>
      </c>
      <c r="W17" s="32" t="s">
        <v>112</v>
      </c>
      <c r="X17" s="33">
        <v>600</v>
      </c>
      <c r="Y17" s="33">
        <v>12</v>
      </c>
      <c r="Z17" s="33" t="s">
        <v>35</v>
      </c>
      <c r="AA17" s="70">
        <f t="shared" ref="AA17:AA39" si="7">SUM(Y17*X17)</f>
        <v>7200</v>
      </c>
    </row>
    <row r="18" spans="2:27">
      <c r="B18" s="25"/>
      <c r="C18" s="23"/>
      <c r="D18" s="34" t="s">
        <v>36</v>
      </c>
      <c r="E18" s="13" t="s">
        <v>113</v>
      </c>
      <c r="F18" s="22">
        <v>800</v>
      </c>
      <c r="G18" s="22">
        <v>1</v>
      </c>
      <c r="H18" s="22" t="s">
        <v>38</v>
      </c>
      <c r="I18" s="70">
        <f t="shared" si="6"/>
        <v>800</v>
      </c>
      <c r="K18" s="25"/>
      <c r="L18" s="23"/>
      <c r="M18" s="34" t="s">
        <v>36</v>
      </c>
      <c r="N18" s="13" t="s">
        <v>113</v>
      </c>
      <c r="O18" s="22">
        <v>800</v>
      </c>
      <c r="P18" s="22">
        <v>0</v>
      </c>
      <c r="Q18" s="22" t="s">
        <v>38</v>
      </c>
      <c r="R18" s="70">
        <f t="shared" ref="R17:R42" si="8">SUM(P18*O18)</f>
        <v>0</v>
      </c>
      <c r="T18" s="25"/>
      <c r="U18" s="23"/>
      <c r="V18" s="34" t="s">
        <v>36</v>
      </c>
      <c r="W18" s="13" t="s">
        <v>113</v>
      </c>
      <c r="X18" s="22">
        <v>800</v>
      </c>
      <c r="Y18" s="22">
        <v>1</v>
      </c>
      <c r="Z18" s="22" t="s">
        <v>38</v>
      </c>
      <c r="AA18" s="70">
        <f t="shared" si="7"/>
        <v>800</v>
      </c>
    </row>
    <row r="19" ht="49.5" spans="2:27">
      <c r="B19" s="25">
        <v>10</v>
      </c>
      <c r="C19" s="23"/>
      <c r="D19" s="34" t="s">
        <v>39</v>
      </c>
      <c r="E19" s="13" t="s">
        <v>40</v>
      </c>
      <c r="F19" s="22">
        <v>1200</v>
      </c>
      <c r="G19" s="22">
        <v>1</v>
      </c>
      <c r="H19" s="22" t="s">
        <v>38</v>
      </c>
      <c r="I19" s="70">
        <f t="shared" si="6"/>
        <v>1200</v>
      </c>
      <c r="K19" s="25">
        <v>10</v>
      </c>
      <c r="L19" s="23"/>
      <c r="M19" s="34" t="s">
        <v>39</v>
      </c>
      <c r="N19" s="13" t="s">
        <v>40</v>
      </c>
      <c r="O19" s="22">
        <v>1000</v>
      </c>
      <c r="P19" s="22">
        <v>1</v>
      </c>
      <c r="Q19" s="22" t="s">
        <v>38</v>
      </c>
      <c r="R19" s="70">
        <f t="shared" si="8"/>
        <v>1000</v>
      </c>
      <c r="T19" s="25">
        <v>10</v>
      </c>
      <c r="U19" s="23"/>
      <c r="V19" s="34" t="s">
        <v>39</v>
      </c>
      <c r="W19" s="13" t="s">
        <v>40</v>
      </c>
      <c r="X19" s="22">
        <v>1200</v>
      </c>
      <c r="Y19" s="22">
        <v>1</v>
      </c>
      <c r="Z19" s="22" t="s">
        <v>38</v>
      </c>
      <c r="AA19" s="70">
        <f t="shared" si="7"/>
        <v>1200</v>
      </c>
    </row>
    <row r="20" spans="2:27">
      <c r="B20" s="29"/>
      <c r="C20" s="23"/>
      <c r="D20" s="35"/>
      <c r="E20" s="13" t="s">
        <v>41</v>
      </c>
      <c r="F20" s="22">
        <v>1500</v>
      </c>
      <c r="G20" s="22">
        <v>1</v>
      </c>
      <c r="H20" s="22" t="s">
        <v>38</v>
      </c>
      <c r="I20" s="70">
        <f t="shared" si="6"/>
        <v>1500</v>
      </c>
      <c r="K20" s="29"/>
      <c r="L20" s="23"/>
      <c r="M20" s="35"/>
      <c r="N20" s="13" t="s">
        <v>41</v>
      </c>
      <c r="O20" s="22">
        <v>1500</v>
      </c>
      <c r="P20" s="22">
        <v>0</v>
      </c>
      <c r="Q20" s="22" t="s">
        <v>38</v>
      </c>
      <c r="R20" s="70">
        <f t="shared" si="8"/>
        <v>0</v>
      </c>
      <c r="T20" s="29"/>
      <c r="U20" s="23"/>
      <c r="V20" s="35"/>
      <c r="W20" s="13" t="s">
        <v>41</v>
      </c>
      <c r="X20" s="22">
        <v>1500</v>
      </c>
      <c r="Y20" s="22">
        <v>1</v>
      </c>
      <c r="Z20" s="22" t="s">
        <v>38</v>
      </c>
      <c r="AA20" s="70">
        <f t="shared" si="7"/>
        <v>1500</v>
      </c>
    </row>
    <row r="21" spans="2:27">
      <c r="B21" s="29"/>
      <c r="C21" s="23"/>
      <c r="D21" s="35"/>
      <c r="E21" s="13" t="s">
        <v>42</v>
      </c>
      <c r="F21" s="22">
        <v>234</v>
      </c>
      <c r="G21" s="22">
        <v>1</v>
      </c>
      <c r="H21" s="22" t="s">
        <v>38</v>
      </c>
      <c r="I21" s="70">
        <f t="shared" si="6"/>
        <v>234</v>
      </c>
      <c r="K21" s="29"/>
      <c r="L21" s="23"/>
      <c r="M21" s="35"/>
      <c r="N21" s="13" t="s">
        <v>42</v>
      </c>
      <c r="O21" s="22">
        <v>200</v>
      </c>
      <c r="P21" s="22">
        <v>1</v>
      </c>
      <c r="Q21" s="22" t="s">
        <v>38</v>
      </c>
      <c r="R21" s="70">
        <f t="shared" si="8"/>
        <v>200</v>
      </c>
      <c r="T21" s="29"/>
      <c r="U21" s="23"/>
      <c r="V21" s="35"/>
      <c r="W21" s="13" t="s">
        <v>42</v>
      </c>
      <c r="X21" s="22">
        <v>272</v>
      </c>
      <c r="Y21" s="22">
        <v>1</v>
      </c>
      <c r="Z21" s="22" t="s">
        <v>38</v>
      </c>
      <c r="AA21" s="70">
        <f t="shared" si="7"/>
        <v>272</v>
      </c>
    </row>
    <row r="22" spans="2:27">
      <c r="B22" s="29"/>
      <c r="C22" s="23"/>
      <c r="D22" s="35"/>
      <c r="E22" s="36" t="s">
        <v>43</v>
      </c>
      <c r="F22" s="37">
        <v>400</v>
      </c>
      <c r="G22" s="37">
        <v>0</v>
      </c>
      <c r="H22" s="37" t="s">
        <v>38</v>
      </c>
      <c r="I22" s="75">
        <f t="shared" si="6"/>
        <v>0</v>
      </c>
      <c r="K22" s="29"/>
      <c r="L22" s="23"/>
      <c r="M22" s="35"/>
      <c r="N22" s="36" t="s">
        <v>43</v>
      </c>
      <c r="O22" s="37">
        <v>400</v>
      </c>
      <c r="P22" s="37">
        <v>0</v>
      </c>
      <c r="Q22" s="37" t="s">
        <v>38</v>
      </c>
      <c r="R22" s="75">
        <f t="shared" si="8"/>
        <v>0</v>
      </c>
      <c r="T22" s="29"/>
      <c r="U22" s="23"/>
      <c r="V22" s="35"/>
      <c r="W22" s="36" t="s">
        <v>43</v>
      </c>
      <c r="X22" s="37">
        <v>400</v>
      </c>
      <c r="Y22" s="37">
        <v>0</v>
      </c>
      <c r="Z22" s="37" t="s">
        <v>38</v>
      </c>
      <c r="AA22" s="75">
        <f t="shared" si="7"/>
        <v>0</v>
      </c>
    </row>
    <row r="23" ht="33" spans="2:27">
      <c r="B23" s="27"/>
      <c r="C23" s="23"/>
      <c r="D23" s="38"/>
      <c r="E23" s="13" t="s">
        <v>44</v>
      </c>
      <c r="F23" s="22">
        <v>170</v>
      </c>
      <c r="G23" s="22">
        <v>4</v>
      </c>
      <c r="H23" s="22" t="s">
        <v>38</v>
      </c>
      <c r="I23" s="70">
        <f t="shared" si="6"/>
        <v>680</v>
      </c>
      <c r="K23" s="27"/>
      <c r="L23" s="23"/>
      <c r="M23" s="38"/>
      <c r="N23" s="13" t="s">
        <v>44</v>
      </c>
      <c r="O23" s="22">
        <v>150</v>
      </c>
      <c r="P23" s="22">
        <v>3</v>
      </c>
      <c r="Q23" s="22" t="s">
        <v>38</v>
      </c>
      <c r="R23" s="70">
        <f t="shared" si="8"/>
        <v>450</v>
      </c>
      <c r="T23" s="27"/>
      <c r="U23" s="23"/>
      <c r="V23" s="38"/>
      <c r="W23" s="13" t="s">
        <v>44</v>
      </c>
      <c r="X23" s="22">
        <v>170</v>
      </c>
      <c r="Y23" s="22">
        <v>4</v>
      </c>
      <c r="Z23" s="22" t="s">
        <v>38</v>
      </c>
      <c r="AA23" s="70">
        <f t="shared" si="7"/>
        <v>680</v>
      </c>
    </row>
    <row r="24" spans="2:27">
      <c r="B24" s="25">
        <v>11</v>
      </c>
      <c r="C24" s="23"/>
      <c r="D24" s="34" t="s">
        <v>45</v>
      </c>
      <c r="E24" s="36" t="s">
        <v>46</v>
      </c>
      <c r="F24" s="37">
        <v>800</v>
      </c>
      <c r="G24" s="37">
        <v>0</v>
      </c>
      <c r="H24" s="37" t="s">
        <v>47</v>
      </c>
      <c r="I24" s="75">
        <f t="shared" si="6"/>
        <v>0</v>
      </c>
      <c r="K24" s="25">
        <v>11</v>
      </c>
      <c r="L24" s="23"/>
      <c r="M24" s="34" t="s">
        <v>45</v>
      </c>
      <c r="N24" s="36" t="s">
        <v>46</v>
      </c>
      <c r="O24" s="37">
        <v>800</v>
      </c>
      <c r="P24" s="37">
        <v>0</v>
      </c>
      <c r="Q24" s="37" t="s">
        <v>47</v>
      </c>
      <c r="R24" s="75">
        <f t="shared" si="8"/>
        <v>0</v>
      </c>
      <c r="T24" s="25">
        <v>11</v>
      </c>
      <c r="U24" s="23"/>
      <c r="V24" s="34" t="s">
        <v>45</v>
      </c>
      <c r="W24" s="36" t="s">
        <v>46</v>
      </c>
      <c r="X24" s="37">
        <v>800</v>
      </c>
      <c r="Y24" s="37">
        <v>0</v>
      </c>
      <c r="Z24" s="37" t="s">
        <v>47</v>
      </c>
      <c r="AA24" s="75">
        <f t="shared" si="7"/>
        <v>0</v>
      </c>
    </row>
    <row r="25" spans="2:27">
      <c r="B25" s="29"/>
      <c r="C25" s="23"/>
      <c r="D25" s="35"/>
      <c r="E25" s="13" t="s">
        <v>48</v>
      </c>
      <c r="F25" s="22">
        <v>95</v>
      </c>
      <c r="G25" s="22">
        <v>1</v>
      </c>
      <c r="H25" s="22" t="s">
        <v>47</v>
      </c>
      <c r="I25" s="70">
        <f t="shared" si="6"/>
        <v>95</v>
      </c>
      <c r="K25" s="29"/>
      <c r="L25" s="23"/>
      <c r="M25" s="35"/>
      <c r="N25" s="13" t="s">
        <v>48</v>
      </c>
      <c r="O25" s="22">
        <v>100</v>
      </c>
      <c r="P25" s="22">
        <v>3</v>
      </c>
      <c r="Q25" s="22" t="s">
        <v>47</v>
      </c>
      <c r="R25" s="70">
        <f t="shared" si="8"/>
        <v>300</v>
      </c>
      <c r="T25" s="29"/>
      <c r="U25" s="23"/>
      <c r="V25" s="35"/>
      <c r="W25" s="13" t="s">
        <v>48</v>
      </c>
      <c r="X25" s="22">
        <v>95</v>
      </c>
      <c r="Y25" s="22">
        <v>1</v>
      </c>
      <c r="Z25" s="22" t="s">
        <v>47</v>
      </c>
      <c r="AA25" s="70">
        <f t="shared" si="7"/>
        <v>95</v>
      </c>
    </row>
    <row r="26" spans="2:27">
      <c r="B26" s="27"/>
      <c r="C26" s="23"/>
      <c r="D26" s="38"/>
      <c r="E26" s="13" t="s">
        <v>49</v>
      </c>
      <c r="F26" s="22">
        <v>680</v>
      </c>
      <c r="G26" s="22">
        <v>1</v>
      </c>
      <c r="H26" s="22" t="s">
        <v>47</v>
      </c>
      <c r="I26" s="70">
        <f t="shared" si="6"/>
        <v>680</v>
      </c>
      <c r="K26" s="27"/>
      <c r="L26" s="23"/>
      <c r="M26" s="38"/>
      <c r="N26" s="13" t="s">
        <v>49</v>
      </c>
      <c r="O26" s="22">
        <v>500</v>
      </c>
      <c r="P26" s="22">
        <v>1</v>
      </c>
      <c r="Q26" s="22" t="s">
        <v>47</v>
      </c>
      <c r="R26" s="70">
        <f t="shared" si="8"/>
        <v>500</v>
      </c>
      <c r="T26" s="27"/>
      <c r="U26" s="23"/>
      <c r="V26" s="38"/>
      <c r="W26" s="13" t="s">
        <v>49</v>
      </c>
      <c r="X26" s="22">
        <v>680</v>
      </c>
      <c r="Y26" s="22">
        <v>1</v>
      </c>
      <c r="Z26" s="22" t="s">
        <v>47</v>
      </c>
      <c r="AA26" s="70">
        <f t="shared" si="7"/>
        <v>680</v>
      </c>
    </row>
    <row r="27" spans="2:27">
      <c r="B27" s="15">
        <v>12</v>
      </c>
      <c r="C27" s="23"/>
      <c r="D27" s="13" t="s">
        <v>50</v>
      </c>
      <c r="E27" s="13" t="s">
        <v>51</v>
      </c>
      <c r="F27" s="22">
        <v>220</v>
      </c>
      <c r="G27" s="22">
        <v>12</v>
      </c>
      <c r="H27" s="22" t="s">
        <v>35</v>
      </c>
      <c r="I27" s="70">
        <f t="shared" si="6"/>
        <v>2640</v>
      </c>
      <c r="K27" s="15">
        <v>12</v>
      </c>
      <c r="L27" s="23"/>
      <c r="M27" s="13" t="s">
        <v>50</v>
      </c>
      <c r="N27" s="13" t="s">
        <v>51</v>
      </c>
      <c r="O27" s="22">
        <v>180</v>
      </c>
      <c r="P27" s="22">
        <v>12</v>
      </c>
      <c r="Q27" s="22" t="s">
        <v>35</v>
      </c>
      <c r="R27" s="70">
        <f t="shared" si="8"/>
        <v>2160</v>
      </c>
      <c r="T27" s="15">
        <v>12</v>
      </c>
      <c r="U27" s="23"/>
      <c r="V27" s="13" t="s">
        <v>50</v>
      </c>
      <c r="W27" s="13" t="s">
        <v>51</v>
      </c>
      <c r="X27" s="22">
        <v>220</v>
      </c>
      <c r="Y27" s="22">
        <v>12</v>
      </c>
      <c r="Z27" s="22" t="s">
        <v>35</v>
      </c>
      <c r="AA27" s="70">
        <f t="shared" si="7"/>
        <v>2640</v>
      </c>
    </row>
    <row r="28" ht="66" spans="2:27">
      <c r="B28" s="25">
        <v>13</v>
      </c>
      <c r="C28" s="23"/>
      <c r="D28" s="39" t="s">
        <v>52</v>
      </c>
      <c r="E28" s="13" t="s">
        <v>53</v>
      </c>
      <c r="F28" s="22">
        <v>180</v>
      </c>
      <c r="G28" s="22">
        <v>6</v>
      </c>
      <c r="H28" s="22" t="s">
        <v>47</v>
      </c>
      <c r="I28" s="70">
        <f t="shared" si="6"/>
        <v>1080</v>
      </c>
      <c r="K28" s="25">
        <v>13</v>
      </c>
      <c r="L28" s="23"/>
      <c r="M28" s="39" t="s">
        <v>52</v>
      </c>
      <c r="N28" s="13" t="s">
        <v>53</v>
      </c>
      <c r="O28" s="22">
        <v>150</v>
      </c>
      <c r="P28" s="22">
        <v>4</v>
      </c>
      <c r="Q28" s="22" t="s">
        <v>47</v>
      </c>
      <c r="R28" s="70">
        <f t="shared" si="8"/>
        <v>600</v>
      </c>
      <c r="T28" s="25">
        <v>13</v>
      </c>
      <c r="U28" s="23"/>
      <c r="V28" s="39" t="s">
        <v>52</v>
      </c>
      <c r="W28" s="13" t="s">
        <v>53</v>
      </c>
      <c r="X28" s="22">
        <v>180</v>
      </c>
      <c r="Y28" s="22">
        <v>6</v>
      </c>
      <c r="Z28" s="22" t="s">
        <v>47</v>
      </c>
      <c r="AA28" s="70">
        <f t="shared" si="7"/>
        <v>1080</v>
      </c>
    </row>
    <row r="29" spans="2:27">
      <c r="B29" s="29"/>
      <c r="C29" s="23"/>
      <c r="D29" s="39"/>
      <c r="E29" s="13" t="s">
        <v>54</v>
      </c>
      <c r="F29" s="22">
        <v>75</v>
      </c>
      <c r="G29" s="22">
        <v>1</v>
      </c>
      <c r="H29" s="22" t="s">
        <v>55</v>
      </c>
      <c r="I29" s="70">
        <f t="shared" si="6"/>
        <v>75</v>
      </c>
      <c r="K29" s="29"/>
      <c r="L29" s="23"/>
      <c r="M29" s="39"/>
      <c r="N29" s="13" t="s">
        <v>54</v>
      </c>
      <c r="O29" s="22">
        <v>100</v>
      </c>
      <c r="P29" s="22">
        <v>1</v>
      </c>
      <c r="Q29" s="22" t="s">
        <v>55</v>
      </c>
      <c r="R29" s="70">
        <f t="shared" si="8"/>
        <v>100</v>
      </c>
      <c r="T29" s="29"/>
      <c r="U29" s="23"/>
      <c r="V29" s="39"/>
      <c r="W29" s="13" t="s">
        <v>54</v>
      </c>
      <c r="X29" s="22">
        <v>75</v>
      </c>
      <c r="Y29" s="22">
        <v>1</v>
      </c>
      <c r="Z29" s="22" t="s">
        <v>55</v>
      </c>
      <c r="AA29" s="70">
        <f t="shared" si="7"/>
        <v>75</v>
      </c>
    </row>
    <row r="30" spans="2:27">
      <c r="B30" s="29"/>
      <c r="C30" s="23"/>
      <c r="D30" s="39"/>
      <c r="E30" s="13" t="s">
        <v>56</v>
      </c>
      <c r="F30" s="22">
        <v>10</v>
      </c>
      <c r="G30" s="22">
        <v>10</v>
      </c>
      <c r="H30" s="22" t="s">
        <v>57</v>
      </c>
      <c r="I30" s="70">
        <f t="shared" si="6"/>
        <v>100</v>
      </c>
      <c r="K30" s="29"/>
      <c r="L30" s="23"/>
      <c r="M30" s="39"/>
      <c r="N30" s="13" t="s">
        <v>56</v>
      </c>
      <c r="O30" s="22">
        <v>3</v>
      </c>
      <c r="P30" s="22">
        <v>10</v>
      </c>
      <c r="Q30" s="22" t="s">
        <v>57</v>
      </c>
      <c r="R30" s="70">
        <f t="shared" si="8"/>
        <v>30</v>
      </c>
      <c r="T30" s="29"/>
      <c r="U30" s="23"/>
      <c r="V30" s="39"/>
      <c r="W30" s="13" t="s">
        <v>56</v>
      </c>
      <c r="X30" s="22">
        <v>10</v>
      </c>
      <c r="Y30" s="22">
        <v>10</v>
      </c>
      <c r="Z30" s="22" t="s">
        <v>57</v>
      </c>
      <c r="AA30" s="70">
        <f t="shared" si="7"/>
        <v>100</v>
      </c>
    </row>
    <row r="31" spans="2:27">
      <c r="B31" s="27"/>
      <c r="C31" s="23"/>
      <c r="D31" s="28"/>
      <c r="E31" s="13" t="s">
        <v>58</v>
      </c>
      <c r="F31" s="22">
        <v>10</v>
      </c>
      <c r="G31" s="22">
        <v>60</v>
      </c>
      <c r="H31" s="22" t="s">
        <v>57</v>
      </c>
      <c r="I31" s="70">
        <f t="shared" si="6"/>
        <v>600</v>
      </c>
      <c r="K31" s="27"/>
      <c r="L31" s="23"/>
      <c r="M31" s="28"/>
      <c r="N31" s="13" t="s">
        <v>58</v>
      </c>
      <c r="O31" s="22">
        <v>3</v>
      </c>
      <c r="P31" s="22">
        <v>40</v>
      </c>
      <c r="Q31" s="22" t="s">
        <v>57</v>
      </c>
      <c r="R31" s="70">
        <f t="shared" si="8"/>
        <v>120</v>
      </c>
      <c r="T31" s="27"/>
      <c r="U31" s="23"/>
      <c r="V31" s="28"/>
      <c r="W31" s="13" t="s">
        <v>58</v>
      </c>
      <c r="X31" s="22">
        <v>10</v>
      </c>
      <c r="Y31" s="22">
        <v>60</v>
      </c>
      <c r="Z31" s="22" t="s">
        <v>57</v>
      </c>
      <c r="AA31" s="70">
        <f t="shared" si="7"/>
        <v>600</v>
      </c>
    </row>
    <row r="32" spans="2:27">
      <c r="B32" s="40">
        <v>14</v>
      </c>
      <c r="C32" s="23"/>
      <c r="D32" s="41" t="s">
        <v>59</v>
      </c>
      <c r="E32" s="13" t="s">
        <v>114</v>
      </c>
      <c r="F32" s="22">
        <v>250</v>
      </c>
      <c r="G32" s="22">
        <v>12</v>
      </c>
      <c r="H32" s="22" t="s">
        <v>61</v>
      </c>
      <c r="I32" s="70">
        <f t="shared" si="6"/>
        <v>3000</v>
      </c>
      <c r="K32" s="40">
        <v>14</v>
      </c>
      <c r="L32" s="23"/>
      <c r="M32" s="41" t="s">
        <v>59</v>
      </c>
      <c r="N32" s="13" t="s">
        <v>114</v>
      </c>
      <c r="O32" s="22">
        <v>250</v>
      </c>
      <c r="P32" s="22">
        <v>3</v>
      </c>
      <c r="Q32" s="22" t="s">
        <v>61</v>
      </c>
      <c r="R32" s="70">
        <f t="shared" si="8"/>
        <v>750</v>
      </c>
      <c r="T32" s="40">
        <v>14</v>
      </c>
      <c r="U32" s="23"/>
      <c r="V32" s="41" t="s">
        <v>59</v>
      </c>
      <c r="W32" s="13" t="s">
        <v>114</v>
      </c>
      <c r="X32" s="22">
        <v>400</v>
      </c>
      <c r="Y32" s="22">
        <v>0</v>
      </c>
      <c r="Z32" s="22" t="s">
        <v>61</v>
      </c>
      <c r="AA32" s="70">
        <f t="shared" si="7"/>
        <v>0</v>
      </c>
    </row>
    <row r="33" spans="2:27">
      <c r="B33" s="15">
        <v>15</v>
      </c>
      <c r="C33" s="23"/>
      <c r="D33" s="41" t="s">
        <v>62</v>
      </c>
      <c r="E33" s="13" t="s">
        <v>100</v>
      </c>
      <c r="F33" s="22">
        <v>800</v>
      </c>
      <c r="G33" s="22">
        <v>1</v>
      </c>
      <c r="H33" s="22" t="s">
        <v>20</v>
      </c>
      <c r="I33" s="70">
        <f t="shared" si="6"/>
        <v>800</v>
      </c>
      <c r="K33" s="15">
        <v>15</v>
      </c>
      <c r="L33" s="23"/>
      <c r="M33" s="41" t="s">
        <v>62</v>
      </c>
      <c r="N33" s="13" t="s">
        <v>100</v>
      </c>
      <c r="O33" s="22">
        <v>1000</v>
      </c>
      <c r="P33" s="22">
        <v>1</v>
      </c>
      <c r="Q33" s="22" t="s">
        <v>20</v>
      </c>
      <c r="R33" s="70">
        <f t="shared" si="8"/>
        <v>1000</v>
      </c>
      <c r="T33" s="15">
        <v>15</v>
      </c>
      <c r="U33" s="23"/>
      <c r="V33" s="41" t="s">
        <v>62</v>
      </c>
      <c r="W33" s="13" t="s">
        <v>100</v>
      </c>
      <c r="X33" s="22">
        <v>800</v>
      </c>
      <c r="Y33" s="22">
        <v>1</v>
      </c>
      <c r="Z33" s="22" t="s">
        <v>20</v>
      </c>
      <c r="AA33" s="70">
        <f t="shared" si="7"/>
        <v>800</v>
      </c>
    </row>
    <row r="34" ht="33" spans="2:27">
      <c r="B34" s="25">
        <v>16</v>
      </c>
      <c r="C34" s="23"/>
      <c r="D34" s="26" t="s">
        <v>64</v>
      </c>
      <c r="E34" s="13" t="s">
        <v>65</v>
      </c>
      <c r="F34" s="22">
        <v>1500</v>
      </c>
      <c r="G34" s="22">
        <v>1</v>
      </c>
      <c r="H34" s="22" t="s">
        <v>61</v>
      </c>
      <c r="I34" s="70">
        <f t="shared" si="6"/>
        <v>1500</v>
      </c>
      <c r="K34" s="25">
        <v>16</v>
      </c>
      <c r="L34" s="23"/>
      <c r="M34" s="26" t="s">
        <v>64</v>
      </c>
      <c r="N34" s="13" t="s">
        <v>65</v>
      </c>
      <c r="O34" s="22">
        <v>1500</v>
      </c>
      <c r="P34" s="22">
        <v>1</v>
      </c>
      <c r="Q34" s="22" t="s">
        <v>61</v>
      </c>
      <c r="R34" s="70">
        <f t="shared" si="8"/>
        <v>1500</v>
      </c>
      <c r="T34" s="25">
        <v>16</v>
      </c>
      <c r="U34" s="23"/>
      <c r="V34" s="26" t="s">
        <v>64</v>
      </c>
      <c r="W34" s="13" t="s">
        <v>65</v>
      </c>
      <c r="X34" s="22">
        <v>1500</v>
      </c>
      <c r="Y34" s="22">
        <v>1</v>
      </c>
      <c r="Z34" s="22" t="s">
        <v>61</v>
      </c>
      <c r="AA34" s="70">
        <f t="shared" si="7"/>
        <v>1500</v>
      </c>
    </row>
    <row r="35" ht="33" spans="2:27">
      <c r="B35" s="27"/>
      <c r="C35" s="23"/>
      <c r="D35" s="28"/>
      <c r="E35" s="13" t="s">
        <v>66</v>
      </c>
      <c r="F35" s="22">
        <v>2000</v>
      </c>
      <c r="G35" s="22">
        <v>1</v>
      </c>
      <c r="H35" s="22" t="s">
        <v>61</v>
      </c>
      <c r="I35" s="70">
        <f t="shared" si="6"/>
        <v>2000</v>
      </c>
      <c r="K35" s="27"/>
      <c r="L35" s="23"/>
      <c r="M35" s="28"/>
      <c r="N35" s="13" t="s">
        <v>66</v>
      </c>
      <c r="O35" s="22">
        <v>500</v>
      </c>
      <c r="P35" s="22">
        <v>1</v>
      </c>
      <c r="Q35" s="22" t="s">
        <v>61</v>
      </c>
      <c r="R35" s="70">
        <f t="shared" si="8"/>
        <v>500</v>
      </c>
      <c r="T35" s="27"/>
      <c r="U35" s="23"/>
      <c r="V35" s="28"/>
      <c r="W35" s="13" t="s">
        <v>66</v>
      </c>
      <c r="X35" s="22">
        <v>2000</v>
      </c>
      <c r="Y35" s="22">
        <v>1</v>
      </c>
      <c r="Z35" s="22" t="s">
        <v>61</v>
      </c>
      <c r="AA35" s="70">
        <f t="shared" si="7"/>
        <v>2000</v>
      </c>
    </row>
    <row r="36" ht="33" spans="2:27">
      <c r="B36" s="42">
        <v>17</v>
      </c>
      <c r="C36" s="23"/>
      <c r="D36" s="43" t="s">
        <v>67</v>
      </c>
      <c r="E36" s="13" t="s">
        <v>68</v>
      </c>
      <c r="F36" s="22">
        <v>1500</v>
      </c>
      <c r="G36" s="22">
        <v>1</v>
      </c>
      <c r="H36" s="22" t="s">
        <v>61</v>
      </c>
      <c r="I36" s="70">
        <f t="shared" si="6"/>
        <v>1500</v>
      </c>
      <c r="K36" s="42">
        <v>17</v>
      </c>
      <c r="L36" s="23"/>
      <c r="M36" s="43" t="s">
        <v>67</v>
      </c>
      <c r="N36" s="13" t="s">
        <v>68</v>
      </c>
      <c r="O36" s="22">
        <v>500</v>
      </c>
      <c r="P36" s="22">
        <v>1</v>
      </c>
      <c r="Q36" s="22" t="s">
        <v>61</v>
      </c>
      <c r="R36" s="70">
        <f t="shared" si="8"/>
        <v>500</v>
      </c>
      <c r="T36" s="42">
        <v>17</v>
      </c>
      <c r="U36" s="23"/>
      <c r="V36" s="43" t="s">
        <v>67</v>
      </c>
      <c r="W36" s="13" t="s">
        <v>68</v>
      </c>
      <c r="X36" s="22">
        <v>1500</v>
      </c>
      <c r="Y36" s="22">
        <v>1</v>
      </c>
      <c r="Z36" s="22" t="s">
        <v>61</v>
      </c>
      <c r="AA36" s="70">
        <f t="shared" si="7"/>
        <v>1500</v>
      </c>
    </row>
    <row r="37" ht="33" spans="2:27">
      <c r="B37" s="44"/>
      <c r="C37" s="23"/>
      <c r="D37" s="45"/>
      <c r="E37" s="46" t="s">
        <v>69</v>
      </c>
      <c r="F37" s="47">
        <v>1500</v>
      </c>
      <c r="G37" s="47">
        <v>1</v>
      </c>
      <c r="H37" s="47" t="s">
        <v>61</v>
      </c>
      <c r="I37" s="70">
        <f t="shared" si="6"/>
        <v>1500</v>
      </c>
      <c r="K37" s="44"/>
      <c r="L37" s="23"/>
      <c r="M37" s="45"/>
      <c r="N37" s="46" t="s">
        <v>69</v>
      </c>
      <c r="O37" s="47">
        <v>500</v>
      </c>
      <c r="P37" s="47">
        <v>1</v>
      </c>
      <c r="Q37" s="47" t="s">
        <v>61</v>
      </c>
      <c r="R37" s="70">
        <f t="shared" si="8"/>
        <v>500</v>
      </c>
      <c r="T37" s="44"/>
      <c r="U37" s="23"/>
      <c r="V37" s="45"/>
      <c r="W37" s="17" t="s">
        <v>69</v>
      </c>
      <c r="X37" s="31">
        <v>1500</v>
      </c>
      <c r="Y37" s="31">
        <v>1</v>
      </c>
      <c r="Z37" s="31" t="s">
        <v>61</v>
      </c>
      <c r="AA37" s="70">
        <f t="shared" si="7"/>
        <v>1500</v>
      </c>
    </row>
    <row r="38" ht="33" spans="2:27">
      <c r="B38" s="44">
        <v>18</v>
      </c>
      <c r="C38" s="23"/>
      <c r="D38" s="48" t="s">
        <v>70</v>
      </c>
      <c r="E38" s="46" t="s">
        <v>71</v>
      </c>
      <c r="F38" s="47">
        <v>1000</v>
      </c>
      <c r="G38" s="47">
        <v>1</v>
      </c>
      <c r="H38" s="47" t="s">
        <v>61</v>
      </c>
      <c r="I38" s="70">
        <f t="shared" si="6"/>
        <v>1000</v>
      </c>
      <c r="K38" s="44">
        <v>18</v>
      </c>
      <c r="L38" s="23"/>
      <c r="M38" s="48" t="s">
        <v>70</v>
      </c>
      <c r="N38" s="46" t="s">
        <v>71</v>
      </c>
      <c r="O38" s="47">
        <v>1000</v>
      </c>
      <c r="P38" s="47">
        <v>0</v>
      </c>
      <c r="Q38" s="47" t="s">
        <v>61</v>
      </c>
      <c r="R38" s="70">
        <f t="shared" si="8"/>
        <v>0</v>
      </c>
      <c r="T38" s="44">
        <v>18</v>
      </c>
      <c r="U38" s="23"/>
      <c r="V38" s="48" t="s">
        <v>70</v>
      </c>
      <c r="W38" s="17" t="s">
        <v>71</v>
      </c>
      <c r="X38" s="31">
        <v>1000</v>
      </c>
      <c r="Y38" s="31">
        <v>1</v>
      </c>
      <c r="Z38" s="31" t="s">
        <v>61</v>
      </c>
      <c r="AA38" s="70">
        <f t="shared" si="7"/>
        <v>1000</v>
      </c>
    </row>
    <row r="39" ht="66" spans="2:27">
      <c r="B39" s="10"/>
      <c r="C39" s="23"/>
      <c r="D39" s="49"/>
      <c r="E39" s="13" t="s">
        <v>72</v>
      </c>
      <c r="F39" s="22">
        <v>800</v>
      </c>
      <c r="G39" s="22">
        <v>4</v>
      </c>
      <c r="H39" s="22" t="s">
        <v>61</v>
      </c>
      <c r="I39" s="70">
        <f t="shared" si="6"/>
        <v>3200</v>
      </c>
      <c r="K39" s="10"/>
      <c r="L39" s="23"/>
      <c r="M39" s="76"/>
      <c r="N39" s="77" t="s">
        <v>72</v>
      </c>
      <c r="O39" s="21">
        <v>1000</v>
      </c>
      <c r="P39" s="21">
        <v>1</v>
      </c>
      <c r="Q39" s="21" t="s">
        <v>61</v>
      </c>
      <c r="R39" s="105">
        <f t="shared" si="8"/>
        <v>1000</v>
      </c>
      <c r="T39" s="10"/>
      <c r="U39" s="23"/>
      <c r="V39" s="49"/>
      <c r="W39" s="13" t="s">
        <v>72</v>
      </c>
      <c r="X39" s="22">
        <v>800</v>
      </c>
      <c r="Y39" s="22">
        <v>4</v>
      </c>
      <c r="Z39" s="22" t="s">
        <v>61</v>
      </c>
      <c r="AA39" s="70">
        <f t="shared" si="7"/>
        <v>3200</v>
      </c>
    </row>
    <row r="40" spans="2:27">
      <c r="B40" s="29"/>
      <c r="C40" s="23"/>
      <c r="D40" s="39"/>
      <c r="E40" s="13"/>
      <c r="F40" s="22"/>
      <c r="G40" s="22"/>
      <c r="H40" s="20" t="s">
        <v>9</v>
      </c>
      <c r="I40" s="73">
        <f>SUM(I17:I39)</f>
        <v>31384</v>
      </c>
      <c r="J40">
        <v>100000</v>
      </c>
      <c r="K40" s="29"/>
      <c r="L40" s="23"/>
      <c r="M40" s="39"/>
      <c r="N40" s="13"/>
      <c r="O40" s="22"/>
      <c r="P40" s="22"/>
      <c r="Q40" s="20" t="s">
        <v>9</v>
      </c>
      <c r="R40" s="73">
        <f>SUM(R17:R39)</f>
        <v>14960</v>
      </c>
      <c r="T40" s="29"/>
      <c r="U40" s="23"/>
      <c r="V40" s="39"/>
      <c r="W40" s="13"/>
      <c r="X40" s="22"/>
      <c r="Y40" s="22"/>
      <c r="Z40" s="20" t="s">
        <v>9</v>
      </c>
      <c r="AA40" s="73">
        <f>SUM(AA17:AA39)</f>
        <v>28422</v>
      </c>
    </row>
    <row r="41" spans="2:27">
      <c r="B41" s="50"/>
      <c r="C41" s="51"/>
      <c r="D41" s="52"/>
      <c r="E41" s="52"/>
      <c r="F41" s="52"/>
      <c r="G41" s="52"/>
      <c r="H41" s="53" t="s">
        <v>80</v>
      </c>
      <c r="I41" s="78">
        <f>I40+I16+I12+I5</f>
        <v>74764</v>
      </c>
      <c r="J41">
        <f>100000*0.1872</f>
        <v>18720</v>
      </c>
      <c r="K41" s="79"/>
      <c r="L41" s="80" t="s">
        <v>117</v>
      </c>
      <c r="M41" s="59" t="s">
        <v>118</v>
      </c>
      <c r="N41" s="59"/>
      <c r="O41" s="57">
        <v>13000</v>
      </c>
      <c r="P41" s="57">
        <v>1</v>
      </c>
      <c r="Q41" s="57" t="s">
        <v>8</v>
      </c>
      <c r="R41" s="62">
        <f>SUM(P41*O41)</f>
        <v>13000</v>
      </c>
      <c r="T41" s="106"/>
      <c r="U41" s="107"/>
      <c r="V41" s="108"/>
      <c r="W41" s="108"/>
      <c r="X41" s="108"/>
      <c r="Y41" s="108"/>
      <c r="Z41" s="131" t="s">
        <v>79</v>
      </c>
      <c r="AA41" s="132">
        <f>AA5+AA12+AA16+AA40</f>
        <v>71802</v>
      </c>
    </row>
    <row r="42" spans="6:27">
      <c r="F42" s="54"/>
      <c r="G42" s="54"/>
      <c r="H42" s="55" t="s">
        <v>81</v>
      </c>
      <c r="I42" s="81">
        <f>I41</f>
        <v>74764</v>
      </c>
      <c r="J42">
        <v>4700</v>
      </c>
      <c r="K42" s="82"/>
      <c r="L42" s="80"/>
      <c r="M42" s="59"/>
      <c r="N42" s="59"/>
      <c r="O42" s="57"/>
      <c r="P42" s="57"/>
      <c r="Q42" s="63" t="s">
        <v>9</v>
      </c>
      <c r="R42" s="94">
        <f>R41</f>
        <v>13000</v>
      </c>
      <c r="T42" s="50"/>
      <c r="U42" s="51"/>
      <c r="V42" s="52"/>
      <c r="W42" s="52"/>
      <c r="X42" s="52"/>
      <c r="Y42" s="52"/>
      <c r="Z42" s="53" t="s">
        <v>80</v>
      </c>
      <c r="AA42" s="78">
        <f>AA41*1</f>
        <v>71802</v>
      </c>
    </row>
    <row r="43" spans="6:27">
      <c r="F43" s="54"/>
      <c r="G43" s="54"/>
      <c r="H43" s="55" t="s">
        <v>82</v>
      </c>
      <c r="I43" s="81">
        <f>I42*0.06</f>
        <v>4485.84</v>
      </c>
      <c r="J43">
        <f>J40-J41-J42</f>
        <v>76580</v>
      </c>
      <c r="K43" s="83"/>
      <c r="L43" s="84"/>
      <c r="M43" s="85"/>
      <c r="N43" s="86"/>
      <c r="O43" s="87"/>
      <c r="P43" s="87"/>
      <c r="Q43" s="109" t="s">
        <v>119</v>
      </c>
      <c r="R43" s="110">
        <f>R42+R16+R12+R5+R40</f>
        <v>52940</v>
      </c>
      <c r="T43" s="111"/>
      <c r="U43" s="112"/>
      <c r="V43" s="112"/>
      <c r="W43" s="112"/>
      <c r="X43" s="112"/>
      <c r="Y43" s="112"/>
      <c r="Z43" s="112"/>
      <c r="AA43" s="133"/>
    </row>
    <row r="44" spans="6:27">
      <c r="F44" s="54"/>
      <c r="G44" s="54"/>
      <c r="H44" s="55" t="s">
        <v>84</v>
      </c>
      <c r="I44" s="81">
        <f>I42+I43</f>
        <v>79249.84</v>
      </c>
      <c r="K44" s="88"/>
      <c r="L44" s="89"/>
      <c r="M44" s="46"/>
      <c r="N44" s="46"/>
      <c r="O44" s="47"/>
      <c r="P44" s="47"/>
      <c r="Q44" s="113" t="s">
        <v>120</v>
      </c>
      <c r="R44" s="113">
        <f>I51-R43</f>
        <v>31009.84</v>
      </c>
      <c r="T44" s="114"/>
      <c r="U44" s="115"/>
      <c r="V44" s="115"/>
      <c r="W44" s="115"/>
      <c r="X44" s="116"/>
      <c r="Y44" s="116"/>
      <c r="Z44" s="134" t="s">
        <v>81</v>
      </c>
      <c r="AA44" s="135">
        <f>AA42</f>
        <v>71802</v>
      </c>
    </row>
    <row r="45" spans="11:27">
      <c r="K45" s="88"/>
      <c r="L45" s="90"/>
      <c r="M45" s="90"/>
      <c r="N45" s="90"/>
      <c r="O45" s="91"/>
      <c r="P45" s="91"/>
      <c r="Q45" s="117" t="s">
        <v>121</v>
      </c>
      <c r="R45" s="118">
        <f>R44/I51</f>
        <v>0.369385337720715</v>
      </c>
      <c r="T45" s="114"/>
      <c r="U45" s="115"/>
      <c r="V45" s="115"/>
      <c r="W45" s="115"/>
      <c r="X45" s="116"/>
      <c r="Y45" s="116"/>
      <c r="Z45" s="134" t="s">
        <v>82</v>
      </c>
      <c r="AA45" s="135">
        <f>AA44*6%</f>
        <v>4308.12</v>
      </c>
    </row>
    <row r="46" ht="30.5" spans="3:27">
      <c r="C46" s="56" t="s">
        <v>122</v>
      </c>
      <c r="D46" s="56"/>
      <c r="E46" s="56"/>
      <c r="F46" s="56"/>
      <c r="G46" s="56"/>
      <c r="H46" s="56"/>
      <c r="I46" s="56"/>
      <c r="K46" s="88"/>
      <c r="L46" s="90"/>
      <c r="M46" s="90"/>
      <c r="N46" s="90"/>
      <c r="O46" s="91"/>
      <c r="P46" s="91"/>
      <c r="Q46" s="119"/>
      <c r="R46" s="120"/>
      <c r="T46" s="114"/>
      <c r="U46" s="115"/>
      <c r="V46" s="115"/>
      <c r="W46" s="115"/>
      <c r="X46" s="116"/>
      <c r="Y46" s="116"/>
      <c r="Z46" s="136" t="s">
        <v>84</v>
      </c>
      <c r="AA46" s="137">
        <f>SUM(AA44:AA45)</f>
        <v>76110.12</v>
      </c>
    </row>
    <row r="47" spans="3:27">
      <c r="C47" s="57" t="s">
        <v>73</v>
      </c>
      <c r="D47" s="58" t="s">
        <v>73</v>
      </c>
      <c r="E47" s="59" t="s">
        <v>74</v>
      </c>
      <c r="F47" s="57">
        <v>1050</v>
      </c>
      <c r="G47" s="57">
        <v>2</v>
      </c>
      <c r="H47" s="57" t="s">
        <v>15</v>
      </c>
      <c r="I47" s="62">
        <f t="shared" ref="I47:I49" si="9">SUM(G47*F47)</f>
        <v>2100</v>
      </c>
      <c r="K47" s="92"/>
      <c r="L47" s="92"/>
      <c r="M47" s="93"/>
      <c r="N47" s="93"/>
      <c r="O47" s="92"/>
      <c r="P47" s="93"/>
      <c r="Q47" s="121"/>
      <c r="R47" s="92"/>
      <c r="Z47" s="138" t="s">
        <v>123</v>
      </c>
      <c r="AA47" s="1">
        <v>100000</v>
      </c>
    </row>
    <row r="48" spans="3:27">
      <c r="C48" s="57"/>
      <c r="D48" s="58"/>
      <c r="E48" s="59" t="s">
        <v>75</v>
      </c>
      <c r="F48" s="57">
        <v>800</v>
      </c>
      <c r="G48" s="57">
        <v>2</v>
      </c>
      <c r="H48" s="57" t="s">
        <v>15</v>
      </c>
      <c r="I48" s="62">
        <f t="shared" si="9"/>
        <v>1600</v>
      </c>
      <c r="K48" s="92"/>
      <c r="L48" s="92"/>
      <c r="M48" s="93"/>
      <c r="N48" s="93"/>
      <c r="O48" s="92"/>
      <c r="P48" s="93"/>
      <c r="Q48" s="121"/>
      <c r="R48" s="92"/>
      <c r="Z48" s="138" t="s">
        <v>124</v>
      </c>
      <c r="AA48" s="1">
        <f>AA47*0.1872</f>
        <v>18720</v>
      </c>
    </row>
    <row r="49" spans="3:27">
      <c r="C49" s="57"/>
      <c r="D49" s="58"/>
      <c r="E49" s="59" t="s">
        <v>76</v>
      </c>
      <c r="F49" s="57">
        <v>500</v>
      </c>
      <c r="G49" s="57">
        <v>2</v>
      </c>
      <c r="H49" s="57" t="s">
        <v>15</v>
      </c>
      <c r="I49" s="62">
        <f t="shared" si="9"/>
        <v>1000</v>
      </c>
      <c r="K49" s="92"/>
      <c r="L49" s="92"/>
      <c r="M49" s="93"/>
      <c r="N49" s="93"/>
      <c r="O49" s="92"/>
      <c r="P49" s="93"/>
      <c r="Q49" s="121"/>
      <c r="R49" s="92"/>
      <c r="Z49" s="138" t="s">
        <v>125</v>
      </c>
      <c r="AA49" s="1">
        <f>AA47-AA48</f>
        <v>81280</v>
      </c>
    </row>
    <row r="50" spans="3:27">
      <c r="C50" s="60"/>
      <c r="D50" s="58"/>
      <c r="E50" s="61"/>
      <c r="F50" s="62"/>
      <c r="G50" s="62"/>
      <c r="H50" s="63" t="s">
        <v>9</v>
      </c>
      <c r="I50" s="94">
        <f>SUM(I47:I49)</f>
        <v>4700</v>
      </c>
      <c r="K50" s="92"/>
      <c r="L50" s="92"/>
      <c r="M50" s="93"/>
      <c r="N50" s="93"/>
      <c r="O50" s="92"/>
      <c r="P50" s="93"/>
      <c r="Q50" s="121"/>
      <c r="R50" s="92"/>
      <c r="Z50" s="138" t="s">
        <v>126</v>
      </c>
      <c r="AA50" s="1">
        <f>AA61</f>
        <v>5170</v>
      </c>
    </row>
    <row r="51" spans="3:27">
      <c r="C51" s="64"/>
      <c r="D51" s="65"/>
      <c r="E51" s="65"/>
      <c r="F51" s="64"/>
      <c r="G51" s="66" t="s">
        <v>127</v>
      </c>
      <c r="H51" s="66"/>
      <c r="I51" s="64">
        <f>I50+I44</f>
        <v>83949.84</v>
      </c>
      <c r="K51" s="92"/>
      <c r="L51" s="92"/>
      <c r="M51" s="93"/>
      <c r="N51" s="93"/>
      <c r="O51" s="92"/>
      <c r="P51" s="93"/>
      <c r="Q51" s="122"/>
      <c r="R51" s="123"/>
      <c r="Z51" s="139" t="s">
        <v>128</v>
      </c>
      <c r="AA51" s="140">
        <f>AA49-AA50</f>
        <v>76110</v>
      </c>
    </row>
    <row r="52" spans="3:18">
      <c r="C52" s="64"/>
      <c r="D52" s="65"/>
      <c r="E52" s="65"/>
      <c r="F52" s="64"/>
      <c r="G52" s="67" t="s">
        <v>129</v>
      </c>
      <c r="H52" s="67"/>
      <c r="I52" s="64">
        <f>I51*0.12</f>
        <v>10073.9808</v>
      </c>
      <c r="K52" s="92"/>
      <c r="L52" s="92"/>
      <c r="M52" s="93"/>
      <c r="N52" s="93"/>
      <c r="O52" s="92"/>
      <c r="P52" s="93"/>
      <c r="Q52" s="93"/>
      <c r="R52" s="93"/>
    </row>
    <row r="53" spans="3:18">
      <c r="C53" s="64"/>
      <c r="D53" s="65"/>
      <c r="E53" s="65"/>
      <c r="F53" s="64"/>
      <c r="G53" s="67" t="s">
        <v>130</v>
      </c>
      <c r="H53" s="67"/>
      <c r="I53" s="64">
        <f>(I51+I52)*0.0672</f>
        <v>6318.40075776</v>
      </c>
      <c r="K53" s="92"/>
      <c r="L53" s="92"/>
      <c r="M53" s="93"/>
      <c r="N53" s="93"/>
      <c r="O53" s="92"/>
      <c r="P53" s="93"/>
      <c r="Q53" s="93"/>
      <c r="R53" s="93"/>
    </row>
    <row r="54" spans="3:18">
      <c r="C54" s="64"/>
      <c r="D54" s="65"/>
      <c r="E54" s="65"/>
      <c r="F54" s="64"/>
      <c r="G54" s="67" t="s">
        <v>131</v>
      </c>
      <c r="H54" s="67"/>
      <c r="I54" s="64">
        <f>I51+I52+I53</f>
        <v>100342.22155776</v>
      </c>
      <c r="K54" s="92"/>
      <c r="L54" s="92"/>
      <c r="M54" s="93"/>
      <c r="N54" s="93"/>
      <c r="O54" s="92"/>
      <c r="P54" s="93"/>
      <c r="Q54" s="93"/>
      <c r="R54" s="93"/>
    </row>
    <row r="55" spans="11:18">
      <c r="K55" s="92"/>
      <c r="L55" s="92"/>
      <c r="M55" s="93"/>
      <c r="N55" s="93"/>
      <c r="O55" s="92"/>
      <c r="P55" s="93"/>
      <c r="Q55" s="93"/>
      <c r="R55" s="93"/>
    </row>
    <row r="56" ht="19" spans="10:27">
      <c r="J56" s="95"/>
      <c r="K56" s="92"/>
      <c r="L56" s="96"/>
      <c r="M56" s="96"/>
      <c r="N56" s="96"/>
      <c r="O56" s="96"/>
      <c r="P56" s="96"/>
      <c r="Q56" s="96"/>
      <c r="R56" s="96"/>
      <c r="U56" s="124" t="s">
        <v>73</v>
      </c>
      <c r="V56" s="125"/>
      <c r="W56" s="125"/>
      <c r="X56" s="125"/>
      <c r="Y56" s="125"/>
      <c r="Z56" s="125"/>
      <c r="AA56" s="125"/>
    </row>
    <row r="57" spans="11:27">
      <c r="K57" s="92"/>
      <c r="L57" s="97"/>
      <c r="M57" s="97"/>
      <c r="N57" s="97"/>
      <c r="O57" s="98"/>
      <c r="P57" s="98"/>
      <c r="Q57" s="98"/>
      <c r="R57" s="101"/>
      <c r="U57" s="60" t="s">
        <v>73</v>
      </c>
      <c r="V57" s="126" t="s">
        <v>73</v>
      </c>
      <c r="W57" s="127" t="s">
        <v>104</v>
      </c>
      <c r="X57" s="60">
        <v>1050</v>
      </c>
      <c r="Y57" s="60">
        <v>2</v>
      </c>
      <c r="Z57" s="60" t="s">
        <v>15</v>
      </c>
      <c r="AA57" s="62">
        <f t="shared" ref="AA57:AA59" si="10">SUM(Y57*X57)</f>
        <v>2100</v>
      </c>
    </row>
    <row r="58" spans="11:27">
      <c r="K58" s="92"/>
      <c r="L58" s="97"/>
      <c r="M58" s="97"/>
      <c r="N58" s="97"/>
      <c r="O58" s="98"/>
      <c r="P58" s="98"/>
      <c r="Q58" s="98"/>
      <c r="R58" s="101"/>
      <c r="U58" s="60"/>
      <c r="V58" s="126"/>
      <c r="W58" s="127" t="s">
        <v>105</v>
      </c>
      <c r="X58" s="60">
        <v>800</v>
      </c>
      <c r="Y58" s="60">
        <v>2</v>
      </c>
      <c r="Z58" s="60" t="s">
        <v>15</v>
      </c>
      <c r="AA58" s="62">
        <f t="shared" si="10"/>
        <v>1600</v>
      </c>
    </row>
    <row r="59" spans="11:27">
      <c r="K59" s="92"/>
      <c r="L59" s="97"/>
      <c r="M59" s="97"/>
      <c r="N59" s="97"/>
      <c r="O59" s="98"/>
      <c r="P59" s="98"/>
      <c r="Q59" s="98"/>
      <c r="R59" s="101"/>
      <c r="U59" s="60"/>
      <c r="V59" s="126"/>
      <c r="W59" s="127" t="s">
        <v>106</v>
      </c>
      <c r="X59" s="60">
        <v>500</v>
      </c>
      <c r="Y59" s="60">
        <v>2</v>
      </c>
      <c r="Z59" s="60" t="s">
        <v>15</v>
      </c>
      <c r="AA59" s="62">
        <f t="shared" si="10"/>
        <v>1000</v>
      </c>
    </row>
    <row r="60" spans="11:27">
      <c r="K60" s="92"/>
      <c r="L60" s="98"/>
      <c r="M60" s="99"/>
      <c r="N60" s="100"/>
      <c r="O60" s="101"/>
      <c r="P60" s="101"/>
      <c r="Q60" s="101"/>
      <c r="R60" s="101"/>
      <c r="U60" s="60" t="s">
        <v>107</v>
      </c>
      <c r="V60" s="126" t="s">
        <v>108</v>
      </c>
      <c r="W60" s="128">
        <v>0.1</v>
      </c>
      <c r="X60" s="62">
        <f>SUM(AA57:AA59)*10%</f>
        <v>470</v>
      </c>
      <c r="Y60" s="62">
        <v>1</v>
      </c>
      <c r="Z60" s="62" t="s">
        <v>78</v>
      </c>
      <c r="AA60" s="62">
        <f>X60*Y60</f>
        <v>470</v>
      </c>
    </row>
    <row r="61" spans="11:27">
      <c r="K61" s="92"/>
      <c r="L61" s="98"/>
      <c r="M61" s="102"/>
      <c r="N61" s="103"/>
      <c r="O61" s="101"/>
      <c r="P61" s="101"/>
      <c r="Q61" s="129"/>
      <c r="R61" s="130"/>
      <c r="U61" s="60"/>
      <c r="V61" s="58"/>
      <c r="W61" s="61"/>
      <c r="X61" s="62"/>
      <c r="Y61" s="62"/>
      <c r="Z61" s="141" t="s">
        <v>9</v>
      </c>
      <c r="AA61" s="142">
        <f>SUM(AA57:AA60)</f>
        <v>5170</v>
      </c>
    </row>
    <row r="62" spans="11:18">
      <c r="K62" s="92"/>
      <c r="L62" s="92"/>
      <c r="M62" s="93"/>
      <c r="N62" s="93"/>
      <c r="O62" s="92"/>
      <c r="P62" s="93"/>
      <c r="Q62" s="93"/>
      <c r="R62" s="93"/>
    </row>
  </sheetData>
  <mergeCells count="77">
    <mergeCell ref="B1:I1"/>
    <mergeCell ref="K1:R1"/>
    <mergeCell ref="T1:AA1"/>
    <mergeCell ref="B2:E2"/>
    <mergeCell ref="K2:N2"/>
    <mergeCell ref="T2:W2"/>
    <mergeCell ref="T43:AA43"/>
    <mergeCell ref="C46:I46"/>
    <mergeCell ref="G51:H51"/>
    <mergeCell ref="G52:H52"/>
    <mergeCell ref="G53:H53"/>
    <mergeCell ref="G54:H54"/>
    <mergeCell ref="U56:AA56"/>
    <mergeCell ref="B10:B11"/>
    <mergeCell ref="B13:B15"/>
    <mergeCell ref="B19:B23"/>
    <mergeCell ref="B24:B26"/>
    <mergeCell ref="B28:B31"/>
    <mergeCell ref="B34:B35"/>
    <mergeCell ref="B36:B37"/>
    <mergeCell ref="B38:B39"/>
    <mergeCell ref="C3:C4"/>
    <mergeCell ref="C6:C11"/>
    <mergeCell ref="C13:C15"/>
    <mergeCell ref="C17:C39"/>
    <mergeCell ref="C47:C49"/>
    <mergeCell ref="D10:D11"/>
    <mergeCell ref="D13:D14"/>
    <mergeCell ref="D19:D23"/>
    <mergeCell ref="D24:D26"/>
    <mergeCell ref="D28:D31"/>
    <mergeCell ref="D34:D35"/>
    <mergeCell ref="D36:D37"/>
    <mergeCell ref="D38:D39"/>
    <mergeCell ref="D47:D49"/>
    <mergeCell ref="K10:K11"/>
    <mergeCell ref="K13:K15"/>
    <mergeCell ref="K19:K23"/>
    <mergeCell ref="K24:K26"/>
    <mergeCell ref="K28:K31"/>
    <mergeCell ref="K34:K35"/>
    <mergeCell ref="K36:K37"/>
    <mergeCell ref="K38:K39"/>
    <mergeCell ref="L3:L4"/>
    <mergeCell ref="L6:L11"/>
    <mergeCell ref="L13:L15"/>
    <mergeCell ref="L17:L39"/>
    <mergeCell ref="M10:M11"/>
    <mergeCell ref="M13:M14"/>
    <mergeCell ref="M19:M23"/>
    <mergeCell ref="M24:M26"/>
    <mergeCell ref="M28:M31"/>
    <mergeCell ref="M34:M35"/>
    <mergeCell ref="M36:M37"/>
    <mergeCell ref="M38:M39"/>
    <mergeCell ref="T10:T11"/>
    <mergeCell ref="T13:T15"/>
    <mergeCell ref="T19:T23"/>
    <mergeCell ref="T24:T26"/>
    <mergeCell ref="T28:T31"/>
    <mergeCell ref="T34:T35"/>
    <mergeCell ref="T36:T37"/>
    <mergeCell ref="T38:T39"/>
    <mergeCell ref="U3:U4"/>
    <mergeCell ref="U6:U11"/>
    <mergeCell ref="U13:U15"/>
    <mergeCell ref="U17:U39"/>
    <mergeCell ref="U57:U59"/>
    <mergeCell ref="V10:V11"/>
    <mergeCell ref="V13:V14"/>
    <mergeCell ref="V19:V23"/>
    <mergeCell ref="V24:V26"/>
    <mergeCell ref="V28:V31"/>
    <mergeCell ref="V34:V35"/>
    <mergeCell ref="V36:V37"/>
    <mergeCell ref="V38:V39"/>
    <mergeCell ref="V57:V5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真实报价</vt:lpstr>
      <vt:lpstr>企业内部流程报价单10%</vt:lpstr>
      <vt:lpstr>麦田-学会报价</vt:lpstr>
      <vt:lpstr>麦田-学会执行报价</vt:lpstr>
      <vt:lpstr>PE单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范雨青</dc:creator>
  <cp:lastModifiedBy>尘归尘</cp:lastModifiedBy>
  <dcterms:created xsi:type="dcterms:W3CDTF">2024-10-31T03:05:00Z</dcterms:created>
  <dcterms:modified xsi:type="dcterms:W3CDTF">2024-11-13T10:12:47Z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A314EE1FC1214FB080CCDBB3AC685A37_13</vt:lpwstr>
  </property>
  <property fmtid="{D5CDD505-2E9C-101B-9397-08002B2CF9AE}" pid="3" name="KSOProductBuildVer">
    <vt:lpwstr>2052-12.1.0.18608</vt:lpwstr>
  </property>
</Properties>
</file>