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预算单" sheetId="2" r:id="rId1"/>
    <sheet name="结算单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<sst xmlns="http://schemas.openxmlformats.org/spreadsheetml/2006/main" count="233" uniqueCount="95">
  <si>
    <t>费用结算</t>
  </si>
  <si>
    <t>区域会 上海 线下</t>
  </si>
  <si>
    <t>项目管理</t>
  </si>
  <si>
    <t>项目策划</t>
  </si>
  <si>
    <t>项目经理1人，项目进度管理、会前协助专家邀请、培训、会前测试、会中支持等</t>
  </si>
  <si>
    <t>小时</t>
  </si>
  <si>
    <t>会议主形象及衍生设计修改</t>
  </si>
  <si>
    <t>在原有素材基础上的修改，如色彩，字体等（含所有主题延展设计费用）</t>
  </si>
  <si>
    <t>场</t>
  </si>
  <si>
    <t>小计</t>
  </si>
  <si>
    <t>会务部分</t>
  </si>
  <si>
    <t>场租费</t>
  </si>
  <si>
    <t>规模60人，2天（含前1天搭建及彩排，当天会议）</t>
  </si>
  <si>
    <t>自助餐</t>
  </si>
  <si>
    <t>117元/位，预估40人</t>
  </si>
  <si>
    <t>位</t>
  </si>
  <si>
    <t>茶歇</t>
  </si>
  <si>
    <t>50元/位</t>
  </si>
  <si>
    <t>高铁</t>
  </si>
  <si>
    <t>预估4位往返（上海附近）</t>
  </si>
  <si>
    <t>趟</t>
  </si>
  <si>
    <t>市内交通</t>
  </si>
  <si>
    <t>6位往返接送</t>
  </si>
  <si>
    <t>当地20位小交通报销</t>
  </si>
  <si>
    <t>会议直播</t>
  </si>
  <si>
    <t>直播平台</t>
  </si>
  <si>
    <t>含平台</t>
  </si>
  <si>
    <t>设备</t>
  </si>
  <si>
    <t>视频控台，切换器，监视器</t>
  </si>
  <si>
    <t>执行人员</t>
  </si>
  <si>
    <t>直播技术人员 现场控台1位 线上场景1位</t>
  </si>
  <si>
    <t>搭建制作
AV设备</t>
  </si>
  <si>
    <t>LED屏</t>
  </si>
  <si>
    <t>P3 3*4</t>
  </si>
  <si>
    <t>平方</t>
  </si>
  <si>
    <t>LED行架</t>
  </si>
  <si>
    <t>LED钢筋结构支撑架 高度30cm 长3m</t>
  </si>
  <si>
    <t>台</t>
  </si>
  <si>
    <t>LED控台</t>
  </si>
  <si>
    <t>视频切换器矩阵切换器，EXTRON DVI16*16 同类型或更好，一线城市确保2年内新机型，其他城市确保切换流畅</t>
  </si>
  <si>
    <t>WATCHOUT 无缝拼接设备</t>
  </si>
  <si>
    <t>监视器17"控台使用</t>
  </si>
  <si>
    <t>50”返送电视提示器</t>
  </si>
  <si>
    <t>IBM笔记本电脑：讲台、串场、播放音频、课件备份</t>
  </si>
  <si>
    <t>音响设备</t>
  </si>
  <si>
    <t>线阵列超低音箱品牌</t>
  </si>
  <si>
    <t>个</t>
  </si>
  <si>
    <t>无线话筒</t>
  </si>
  <si>
    <t>16/24调音台品牌</t>
  </si>
  <si>
    <t>会议背景板</t>
  </si>
  <si>
    <t>3x4m，钢架喷绘</t>
  </si>
  <si>
    <t>物料制作</t>
  </si>
  <si>
    <t>易拉宝：签到展架*1+日程展架*1+茶歇展架*1+指路展架*3，(1.2X2m)展架材质为铝合金，架体重量2.3-4公斤；画面材质为高光相纸喷绘；适合在室内使用，含保护软包/桶</t>
  </si>
  <si>
    <t>讲台贴</t>
  </si>
  <si>
    <t>份</t>
  </si>
  <si>
    <t>台卡：A4 10张</t>
  </si>
  <si>
    <t>张</t>
  </si>
  <si>
    <t>日程单页：A4，250g铜版纸</t>
  </si>
  <si>
    <t>人工</t>
  </si>
  <si>
    <t>搭建工人，进撤场，5人*2次</t>
  </si>
  <si>
    <t>人/次</t>
  </si>
  <si>
    <t>运输费</t>
  </si>
  <si>
    <t>搭建AV设备2车，市内往返2车2趟</t>
  </si>
  <si>
    <t>活动现场摄影摄像</t>
  </si>
  <si>
    <t>专业摄影（专业摄影师，专业相机，脚架及辅助设备） ，活动现场摄影以及素材采集</t>
  </si>
  <si>
    <t>人/天</t>
  </si>
  <si>
    <t>专业摄像 （专业摄像师，专业摄像机，及辅助设备） ，活动现场摄像以及素材采集</t>
  </si>
  <si>
    <t>会议现场服务人员-1</t>
  </si>
  <si>
    <t>音响师1人，专业人员采编及设备总控等，如AV技术人员</t>
  </si>
  <si>
    <t>视频控制1人，专业人员采编及设备总控等，如AV技术人员</t>
  </si>
  <si>
    <t>会议现场服务人员-2</t>
  </si>
  <si>
    <t>客户总监1人1天，含当地交通，餐饮，（现场总控协调）</t>
  </si>
  <si>
    <t>项目经理2人2天
（负责：现场搭建及AV/会议流程等；现场会务安排：酒店/接送/用餐/签到等）</t>
  </si>
  <si>
    <t>项目经理2人2天当地差旅
（含：餐补/交通费用）</t>
  </si>
  <si>
    <t>劳务费</t>
  </si>
  <si>
    <t>讲者类别1*2，1课时，税后1000/位</t>
  </si>
  <si>
    <t>讲者类别2*2，1课时，税后800/位</t>
  </si>
  <si>
    <t>讲者类别3*2，1课时，税后500/位</t>
  </si>
  <si>
    <t>打款手续费</t>
  </si>
  <si>
    <t>学会劳务打款手续费</t>
  </si>
  <si>
    <t>次</t>
  </si>
  <si>
    <t>单场会议小计</t>
  </si>
  <si>
    <t>单场会议总计</t>
  </si>
  <si>
    <t>不含税总计</t>
  </si>
  <si>
    <t>VAT 6%</t>
  </si>
  <si>
    <t>总金额 TOTAL</t>
  </si>
  <si>
    <t>学会管理费10%+税费6.72%</t>
  </si>
  <si>
    <t>赞助总金额</t>
  </si>
  <si>
    <t>最终赞助金额</t>
  </si>
  <si>
    <t>和预算单不同处说明</t>
  </si>
  <si>
    <t>预算是40位预计4680元；实际是31位3627元，一部分参会人结束后并未留下用餐</t>
  </si>
  <si>
    <t>预算是40位2000元；实际是42位2100元</t>
  </si>
  <si>
    <t>预算8位，实际没有发生费用</t>
  </si>
  <si>
    <t>预算12位，实际没有发生费用</t>
  </si>
  <si>
    <t>预算是20位4000元，实际是7段交通共计1001.46元，
因为每个人金额不一样所以写了总计金额，
但每个人的付款凭证都会提供的.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</si>
</sst>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</numFmts>
  <fonts count="36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26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rgb="FFFF0000"/>
      <name val="微软雅黑"/>
      <charset val="134"/>
    </font>
    <font>
      <b/>
      <sz val="14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auto="1"/>
      </top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 style="thin">
        <color theme="0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theme="0" tint="-0.249946592608417"/>
      </right>
      <top/>
      <bottom/>
      <diagonal/>
    </border>
    <border>
      <left style="thin">
        <color auto="1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 style="thin">
        <color theme="0" tint="-0.249946592608417"/>
      </right>
      <top/>
      <bottom style="thin">
        <color theme="0" tint="-0.249946592608417"/>
      </bottom>
      <diagonal/>
    </border>
    <border>
      <left style="thin">
        <color auto="1"/>
      </left>
      <right style="thin">
        <color theme="0" tint="-0.249946592608417"/>
      </right>
      <top/>
      <bottom/>
      <diagonal/>
    </border>
    <border>
      <left style="thin">
        <color auto="1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46592608417"/>
      </left>
      <right style="thin">
        <color auto="1"/>
      </right>
      <top style="thin">
        <color auto="1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auto="1"/>
      </right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auto="1"/>
      </right>
      <top style="thin">
        <color theme="0" tint="-0.249946592608417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9" applyNumberFormat="0" applyAlignment="0" applyProtection="0">
      <alignment vertical="center"/>
    </xf>
    <xf numFmtId="0" fontId="26" fillId="9" borderId="30" applyNumberFormat="0" applyAlignment="0" applyProtection="0">
      <alignment vertical="center"/>
    </xf>
    <xf numFmtId="0" fontId="27" fillId="9" borderId="29" applyNumberFormat="0" applyAlignment="0" applyProtection="0">
      <alignment vertical="center"/>
    </xf>
    <xf numFmtId="0" fontId="28" fillId="10" borderId="31" applyNumberFormat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8" fontId="3" fillId="2" borderId="4" xfId="0" applyNumberFormat="1" applyFont="1" applyFill="1" applyBorder="1" applyAlignment="1">
      <alignment horizontal="left" vertical="center" wrapText="1"/>
    </xf>
    <xf numFmtId="38" fontId="3" fillId="2" borderId="5" xfId="0" applyNumberFormat="1" applyFont="1" applyFill="1" applyBorder="1" applyAlignment="1">
      <alignment horizontal="left" vertical="center" wrapText="1"/>
    </xf>
    <xf numFmtId="38" fontId="3" fillId="2" borderId="6" xfId="0" applyNumberFormat="1" applyFont="1" applyFill="1" applyBorder="1" applyAlignment="1">
      <alignment horizontal="left" vertical="center" wrapText="1"/>
    </xf>
    <xf numFmtId="38" fontId="4" fillId="2" borderId="6" xfId="0" applyNumberFormat="1" applyFont="1" applyFill="1" applyBorder="1" applyAlignment="1">
      <alignment vertical="center" wrapText="1"/>
    </xf>
    <xf numFmtId="38" fontId="4" fillId="2" borderId="6" xfId="0" applyNumberFormat="1" applyFont="1" applyFill="1" applyBorder="1" applyAlignment="1">
      <alignment horizontal="center" vertical="center" wrapText="1"/>
    </xf>
    <xf numFmtId="38" fontId="5" fillId="0" borderId="7" xfId="0" applyNumberFormat="1" applyFont="1" applyFill="1" applyBorder="1" applyAlignment="1">
      <alignment horizontal="center" vertical="center" wrapText="1"/>
    </xf>
    <xf numFmtId="38" fontId="5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8" fontId="5" fillId="0" borderId="6" xfId="0" applyNumberFormat="1" applyFont="1" applyFill="1" applyBorder="1" applyAlignment="1">
      <alignment vertical="center" wrapText="1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4" xfId="0" applyNumberFormat="1" applyFont="1" applyFill="1" applyBorder="1" applyAlignment="1">
      <alignment horizontal="center" vertical="center" wrapText="1"/>
    </xf>
    <xf numFmtId="38" fontId="5" fillId="0" borderId="9" xfId="0" applyNumberFormat="1" applyFont="1" applyFill="1" applyBorder="1" applyAlignment="1">
      <alignment horizontal="center" vertical="center" wrapText="1"/>
    </xf>
    <xf numFmtId="38" fontId="5" fillId="3" borderId="4" xfId="0" applyNumberFormat="1" applyFont="1" applyFill="1" applyBorder="1" applyAlignment="1">
      <alignment horizontal="center" vertical="center" wrapText="1"/>
    </xf>
    <xf numFmtId="38" fontId="5" fillId="0" borderId="10" xfId="0" applyNumberFormat="1" applyFont="1" applyFill="1" applyBorder="1" applyAlignment="1">
      <alignment horizontal="center" vertical="center" wrapText="1"/>
    </xf>
    <xf numFmtId="38" fontId="5" fillId="3" borderId="6" xfId="0" applyNumberFormat="1" applyFont="1" applyFill="1" applyBorder="1" applyAlignment="1">
      <alignment vertical="center" wrapText="1"/>
    </xf>
    <xf numFmtId="38" fontId="6" fillId="4" borderId="6" xfId="0" applyNumberFormat="1" applyFont="1" applyFill="1" applyBorder="1" applyAlignment="1">
      <alignment horizontal="center" vertical="center"/>
    </xf>
    <xf numFmtId="38" fontId="5" fillId="3" borderId="11" xfId="0" applyNumberFormat="1" applyFont="1" applyFill="1" applyBorder="1" applyAlignment="1">
      <alignment horizontal="center" vertical="center" wrapText="1"/>
    </xf>
    <xf numFmtId="38" fontId="5" fillId="3" borderId="6" xfId="0" applyNumberFormat="1" applyFont="1" applyFill="1" applyBorder="1" applyAlignment="1">
      <alignment horizontal="center" vertical="center" wrapText="1"/>
    </xf>
    <xf numFmtId="38" fontId="5" fillId="0" borderId="12" xfId="0" applyNumberFormat="1" applyFont="1" applyFill="1" applyBorder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center" vertical="center" wrapText="1"/>
    </xf>
    <xf numFmtId="38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38" fontId="7" fillId="0" borderId="6" xfId="0" applyNumberFormat="1" applyFont="1" applyFill="1" applyBorder="1" applyAlignment="1">
      <alignment vertical="center" wrapText="1"/>
    </xf>
    <xf numFmtId="38" fontId="7" fillId="0" borderId="6" xfId="0" applyNumberFormat="1" applyFont="1" applyFill="1" applyBorder="1" applyAlignment="1">
      <alignment horizontal="center" vertical="center" wrapText="1"/>
    </xf>
    <xf numFmtId="38" fontId="5" fillId="3" borderId="12" xfId="0" applyNumberFormat="1" applyFont="1" applyFill="1" applyBorder="1" applyAlignment="1">
      <alignment horizontal="center" vertical="center" wrapText="1"/>
    </xf>
    <xf numFmtId="38" fontId="5" fillId="3" borderId="13" xfId="0" applyNumberFormat="1" applyFont="1" applyFill="1" applyBorder="1" applyAlignment="1">
      <alignment horizontal="center" vertical="center" wrapText="1"/>
    </xf>
    <xf numFmtId="38" fontId="5" fillId="3" borderId="11" xfId="0" applyNumberFormat="1" applyFont="1" applyFill="1" applyBorder="1" applyAlignment="1">
      <alignment horizontal="left" vertical="center" wrapText="1"/>
    </xf>
    <xf numFmtId="38" fontId="5" fillId="3" borderId="7" xfId="0" applyNumberFormat="1" applyFont="1" applyFill="1" applyBorder="1" applyAlignment="1">
      <alignment horizontal="center" vertical="center" wrapText="1"/>
    </xf>
    <xf numFmtId="38" fontId="5" fillId="3" borderId="14" xfId="0" applyNumberFormat="1" applyFont="1" applyFill="1" applyBorder="1" applyAlignment="1">
      <alignment horizontal="left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38" fontId="5" fillId="3" borderId="15" xfId="0" applyNumberFormat="1" applyFont="1" applyFill="1" applyBorder="1" applyAlignment="1">
      <alignment horizontal="center" vertical="center" wrapText="1"/>
    </xf>
    <xf numFmtId="38" fontId="5" fillId="0" borderId="11" xfId="0" applyNumberFormat="1" applyFont="1" applyFill="1" applyBorder="1" applyAlignment="1">
      <alignment horizontal="left" vertical="center" wrapText="1"/>
    </xf>
    <xf numFmtId="38" fontId="5" fillId="0" borderId="11" xfId="0" applyNumberFormat="1" applyFont="1" applyFill="1" applyBorder="1" applyAlignment="1">
      <alignment horizontal="center" vertical="center" wrapText="1"/>
    </xf>
    <xf numFmtId="38" fontId="5" fillId="0" borderId="13" xfId="0" applyNumberFormat="1" applyFont="1" applyFill="1" applyBorder="1" applyAlignment="1">
      <alignment horizontal="center" vertical="center" wrapText="1"/>
    </xf>
    <xf numFmtId="38" fontId="5" fillId="0" borderId="12" xfId="0" applyNumberFormat="1" applyFont="1" applyFill="1" applyBorder="1" applyAlignment="1">
      <alignment horizontal="left" vertical="center" wrapText="1"/>
    </xf>
    <xf numFmtId="38" fontId="5" fillId="5" borderId="6" xfId="0" applyNumberFormat="1" applyFont="1" applyFill="1" applyBorder="1" applyAlignment="1">
      <alignment vertical="center" wrapText="1"/>
    </xf>
    <xf numFmtId="38" fontId="5" fillId="5" borderId="6" xfId="0" applyNumberFormat="1" applyFont="1" applyFill="1" applyBorder="1" applyAlignment="1">
      <alignment horizontal="center" vertical="center" wrapText="1"/>
    </xf>
    <xf numFmtId="38" fontId="5" fillId="0" borderId="14" xfId="0" applyNumberFormat="1" applyFont="1" applyFill="1" applyBorder="1" applyAlignment="1">
      <alignment horizontal="left" vertical="center" wrapText="1"/>
    </xf>
    <xf numFmtId="38" fontId="5" fillId="3" borderId="12" xfId="0" applyNumberFormat="1" applyFont="1" applyFill="1" applyBorder="1" applyAlignment="1">
      <alignment horizontal="left" vertical="center" wrapText="1"/>
    </xf>
    <xf numFmtId="38" fontId="5" fillId="0" borderId="6" xfId="0" applyNumberFormat="1" applyFont="1" applyFill="1" applyBorder="1" applyAlignment="1">
      <alignment horizontal="left" vertical="center" wrapText="1"/>
    </xf>
    <xf numFmtId="38" fontId="5" fillId="0" borderId="11" xfId="0" applyNumberFormat="1" applyFont="1" applyFill="1" applyBorder="1" applyAlignment="1">
      <alignment horizontal="left" vertical="center"/>
    </xf>
    <xf numFmtId="38" fontId="5" fillId="0" borderId="15" xfId="0" applyNumberFormat="1" applyFont="1" applyFill="1" applyBorder="1" applyAlignment="1">
      <alignment horizontal="center" vertical="center" wrapText="1"/>
    </xf>
    <xf numFmtId="38" fontId="5" fillId="0" borderId="12" xfId="0" applyNumberFormat="1" applyFont="1" applyFill="1" applyBorder="1" applyAlignment="1">
      <alignment horizontal="left" vertical="center"/>
    </xf>
    <xf numFmtId="38" fontId="5" fillId="0" borderId="11" xfId="0" applyNumberFormat="1" applyFont="1" applyFill="1" applyBorder="1" applyAlignment="1">
      <alignment horizontal="center" vertical="center"/>
    </xf>
    <xf numFmtId="38" fontId="5" fillId="0" borderId="12" xfId="0" applyNumberFormat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center" vertical="center"/>
    </xf>
    <xf numFmtId="38" fontId="8" fillId="0" borderId="4" xfId="0" applyNumberFormat="1" applyFont="1" applyFill="1" applyBorder="1" applyAlignment="1">
      <alignment vertical="center"/>
    </xf>
    <xf numFmtId="38" fontId="8" fillId="0" borderId="5" xfId="0" applyNumberFormat="1" applyFont="1" applyFill="1" applyBorder="1" applyAlignment="1">
      <alignment vertical="center"/>
    </xf>
    <xf numFmtId="38" fontId="8" fillId="0" borderId="6" xfId="0" applyNumberFormat="1" applyFont="1" applyFill="1" applyBorder="1" applyAlignment="1">
      <alignment vertical="center"/>
    </xf>
    <xf numFmtId="38" fontId="9" fillId="6" borderId="6" xfId="0" applyNumberFormat="1" applyFont="1" applyFill="1" applyBorder="1" applyAlignment="1">
      <alignment horizontal="center" vertical="center"/>
    </xf>
    <xf numFmtId="38" fontId="4" fillId="0" borderId="4" xfId="0" applyNumberFormat="1" applyFont="1" applyFill="1" applyBorder="1" applyAlignment="1">
      <alignment vertical="center"/>
    </xf>
    <xf numFmtId="38" fontId="4" fillId="0" borderId="5" xfId="0" applyNumberFormat="1" applyFont="1" applyFill="1" applyBorder="1" applyAlignment="1">
      <alignment vertical="center"/>
    </xf>
    <xf numFmtId="38" fontId="4" fillId="0" borderId="6" xfId="0" applyNumberFormat="1" applyFont="1" applyFill="1" applyBorder="1" applyAlignment="1">
      <alignment vertical="center"/>
    </xf>
    <xf numFmtId="38" fontId="4" fillId="6" borderId="6" xfId="0" applyNumberFormat="1" applyFont="1" applyFill="1" applyBorder="1" applyAlignment="1">
      <alignment horizontal="center" vertical="center"/>
    </xf>
    <xf numFmtId="38" fontId="4" fillId="0" borderId="16" xfId="0" applyNumberFormat="1" applyFont="1" applyFill="1" applyBorder="1" applyAlignment="1">
      <alignment horizontal="center" vertical="center"/>
    </xf>
    <xf numFmtId="38" fontId="4" fillId="0" borderId="17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38" fontId="10" fillId="3" borderId="0" xfId="0" applyNumberFormat="1" applyFont="1" applyFill="1" applyAlignment="1">
      <alignment vertical="center"/>
    </xf>
    <xf numFmtId="38" fontId="10" fillId="3" borderId="0" xfId="0" applyNumberFormat="1" applyFont="1" applyFill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38" fontId="10" fillId="3" borderId="20" xfId="0" applyNumberFormat="1" applyFont="1" applyFill="1" applyBorder="1" applyAlignment="1">
      <alignment vertical="center"/>
    </xf>
    <xf numFmtId="38" fontId="11" fillId="3" borderId="20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38" fontId="4" fillId="2" borderId="22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38" fontId="5" fillId="0" borderId="22" xfId="0" applyNumberFormat="1" applyFont="1" applyFill="1" applyBorder="1" applyAlignment="1">
      <alignment horizontal="center" vertical="center"/>
    </xf>
    <xf numFmtId="38" fontId="6" fillId="4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38" fontId="7" fillId="0" borderId="22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Fill="1" applyAlignment="1">
      <alignment vertical="center" wrapText="1"/>
    </xf>
    <xf numFmtId="38" fontId="5" fillId="5" borderId="22" xfId="0" applyNumberFormat="1" applyFont="1" applyFill="1" applyBorder="1" applyAlignment="1">
      <alignment horizontal="center" vertical="center"/>
    </xf>
    <xf numFmtId="38" fontId="6" fillId="0" borderId="22" xfId="0" applyNumberFormat="1" applyFont="1" applyFill="1" applyBorder="1" applyAlignment="1">
      <alignment horizontal="center" vertical="center"/>
    </xf>
    <xf numFmtId="38" fontId="9" fillId="6" borderId="22" xfId="0" applyNumberFormat="1" applyFont="1" applyFill="1" applyBorder="1" applyAlignment="1">
      <alignment horizontal="center" vertical="center"/>
    </xf>
    <xf numFmtId="38" fontId="4" fillId="6" borderId="22" xfId="0" applyNumberFormat="1" applyFont="1" applyFill="1" applyBorder="1" applyAlignment="1">
      <alignment horizontal="center" vertical="center"/>
    </xf>
    <xf numFmtId="38" fontId="4" fillId="0" borderId="23" xfId="0" applyNumberFormat="1" applyFont="1" applyFill="1" applyBorder="1" applyAlignment="1">
      <alignment horizontal="center" vertical="center"/>
    </xf>
    <xf numFmtId="38" fontId="10" fillId="3" borderId="24" xfId="0" applyNumberFormat="1" applyFont="1" applyFill="1" applyBorder="1" applyAlignment="1">
      <alignment horizontal="center" vertical="center"/>
    </xf>
    <xf numFmtId="38" fontId="3" fillId="3" borderId="25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38" fontId="6" fillId="4" borderId="6" xfId="0" applyNumberFormat="1" applyFont="1" applyFill="1" applyBorder="1" applyAlignment="1">
      <alignment horizontal="right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14" xfId="0" applyNumberFormat="1" applyFont="1" applyFill="1" applyBorder="1" applyAlignment="1">
      <alignment horizontal="center" vertical="center" wrapText="1"/>
    </xf>
    <xf numFmtId="38" fontId="5" fillId="0" borderId="5" xfId="0" applyNumberFormat="1" applyFont="1" applyFill="1" applyBorder="1" applyAlignment="1">
      <alignment horizontal="center" vertical="center" wrapText="1"/>
    </xf>
    <xf numFmtId="9" fontId="5" fillId="0" borderId="6" xfId="3" applyFont="1" applyFill="1" applyBorder="1" applyAlignment="1">
      <alignment horizontal="left" vertical="center" wrapText="1"/>
    </xf>
    <xf numFmtId="38" fontId="5" fillId="3" borderId="6" xfId="0" applyNumberFormat="1" applyFont="1" applyFill="1" applyBorder="1" applyAlignment="1">
      <alignment horizontal="left" vertical="center" wrapText="1"/>
    </xf>
    <xf numFmtId="9" fontId="5" fillId="3" borderId="6" xfId="3" applyFont="1" applyFill="1" applyBorder="1" applyAlignment="1">
      <alignment horizontal="left" vertical="center" wrapText="1"/>
    </xf>
    <xf numFmtId="38" fontId="9" fillId="6" borderId="6" xfId="0" applyNumberFormat="1" applyFont="1" applyFill="1" applyBorder="1" applyAlignment="1">
      <alignment horizontal="right" vertical="center"/>
    </xf>
    <xf numFmtId="38" fontId="4" fillId="6" borderId="6" xfId="0" applyNumberFormat="1" applyFont="1" applyFill="1" applyBorder="1" applyAlignment="1">
      <alignment horizontal="right" vertical="center"/>
    </xf>
    <xf numFmtId="38" fontId="10" fillId="3" borderId="0" xfId="0" applyNumberFormat="1" applyFont="1" applyFill="1" applyAlignment="1">
      <alignment horizontal="right" vertical="center"/>
    </xf>
    <xf numFmtId="38" fontId="11" fillId="3" borderId="0" xfId="0" applyNumberFormat="1" applyFont="1" applyFill="1" applyAlignment="1">
      <alignment horizontal="right" vertical="center"/>
    </xf>
    <xf numFmtId="38" fontId="1" fillId="3" borderId="0" xfId="0" applyNumberFormat="1" applyFont="1" applyFill="1" applyAlignment="1">
      <alignment horizontal="right" vertical="center"/>
    </xf>
    <xf numFmtId="0" fontId="1" fillId="3" borderId="20" xfId="0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horizontal="right" vertical="center"/>
    </xf>
    <xf numFmtId="38" fontId="3" fillId="3" borderId="24" xfId="0" applyNumberFormat="1" applyFont="1" applyFill="1" applyBorder="1" applyAlignment="1">
      <alignment horizontal="center" vertical="center"/>
    </xf>
    <xf numFmtId="38" fontId="1" fillId="3" borderId="24" xfId="0" applyNumberFormat="1" applyFont="1" applyFill="1" applyBorder="1" applyAlignment="1">
      <alignment horizontal="center" vertical="center"/>
    </xf>
    <xf numFmtId="38" fontId="16" fillId="3" borderId="2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55"/>
  <sheetViews>
    <sheetView zoomScale="85" zoomScaleNormal="85" workbookViewId="0">
      <selection activeCell="O55" sqref="O55"/>
    </sheetView>
  </sheetViews>
  <sheetFormatPr defaultColWidth="8.75454545454545" defaultRowHeight="16.5"/>
  <cols>
    <col min="2" max="2" width="7.37272727272727" style="1" customWidth="1"/>
    <col min="3" max="3" width="14.6272727272727" style="1" customWidth="1"/>
    <col min="4" max="4" width="27.2545454545455" style="2" customWidth="1"/>
    <col min="5" max="5" width="47.8727272727273" style="2" customWidth="1"/>
    <col min="6" max="6" width="16.3727272727273" style="1" customWidth="1"/>
    <col min="7" max="7" width="11.1272727272727" style="2" customWidth="1"/>
    <col min="8" max="8" width="15.1272727272727" style="2" customWidth="1"/>
    <col min="9" max="9" width="21.5" style="2" customWidth="1"/>
  </cols>
  <sheetData>
    <row r="1" ht="34" customHeight="1" spans="2:9">
      <c r="B1" s="3" t="s">
        <v>0</v>
      </c>
      <c r="C1" s="4"/>
      <c r="D1" s="5"/>
      <c r="E1" s="5"/>
      <c r="F1" s="5"/>
      <c r="G1" s="5"/>
      <c r="H1" s="5"/>
      <c r="I1" s="70"/>
    </row>
    <row r="2" spans="2:9">
      <c r="B2" s="6" t="s">
        <v>1</v>
      </c>
      <c r="C2" s="7"/>
      <c r="D2" s="8"/>
      <c r="E2" s="8"/>
      <c r="F2" s="9"/>
      <c r="G2" s="9"/>
      <c r="H2" s="9"/>
      <c r="I2" s="71"/>
    </row>
    <row r="3" s="86" customFormat="1" ht="33" spans="2:9">
      <c r="B3" s="11">
        <v>1</v>
      </c>
      <c r="C3" s="12" t="s">
        <v>2</v>
      </c>
      <c r="D3" s="13" t="s">
        <v>3</v>
      </c>
      <c r="E3" s="14" t="s">
        <v>4</v>
      </c>
      <c r="F3" s="15">
        <v>800</v>
      </c>
      <c r="G3" s="15">
        <v>12</v>
      </c>
      <c r="H3" s="15" t="s">
        <v>5</v>
      </c>
      <c r="I3" s="73">
        <f t="shared" ref="I3:I11" si="0">SUM(G3*F3)</f>
        <v>9600</v>
      </c>
    </row>
    <row r="4" s="86" customFormat="1" ht="33" spans="2:9">
      <c r="B4" s="16">
        <v>2</v>
      </c>
      <c r="C4" s="17"/>
      <c r="D4" s="14" t="s">
        <v>6</v>
      </c>
      <c r="E4" s="14" t="s">
        <v>7</v>
      </c>
      <c r="F4" s="15">
        <v>8000</v>
      </c>
      <c r="G4" s="15">
        <v>1</v>
      </c>
      <c r="H4" s="15" t="s">
        <v>8</v>
      </c>
      <c r="I4" s="73">
        <f t="shared" si="0"/>
        <v>8000</v>
      </c>
    </row>
    <row r="5" spans="2:9">
      <c r="B5" s="18"/>
      <c r="C5" s="19"/>
      <c r="D5" s="20"/>
      <c r="E5" s="20"/>
      <c r="F5" s="15"/>
      <c r="G5" s="15"/>
      <c r="H5" s="88" t="s">
        <v>9</v>
      </c>
      <c r="I5" s="74">
        <f>SUM(I3:I4)</f>
        <v>17600</v>
      </c>
    </row>
    <row r="6" spans="2:9">
      <c r="B6" s="18">
        <v>3</v>
      </c>
      <c r="C6" s="22" t="s">
        <v>10</v>
      </c>
      <c r="D6" s="20" t="s">
        <v>11</v>
      </c>
      <c r="E6" s="20" t="s">
        <v>12</v>
      </c>
      <c r="F6" s="23">
        <v>4000</v>
      </c>
      <c r="G6" s="23">
        <v>1</v>
      </c>
      <c r="H6" s="23" t="s">
        <v>8</v>
      </c>
      <c r="I6" s="73">
        <f t="shared" si="0"/>
        <v>4000</v>
      </c>
    </row>
    <row r="7" s="86" customFormat="1" spans="2:9">
      <c r="B7" s="16">
        <v>4</v>
      </c>
      <c r="C7" s="24"/>
      <c r="D7" s="14" t="s">
        <v>13</v>
      </c>
      <c r="E7" s="14" t="s">
        <v>14</v>
      </c>
      <c r="F7" s="25">
        <v>117</v>
      </c>
      <c r="G7" s="25">
        <v>40</v>
      </c>
      <c r="H7" s="25" t="s">
        <v>15</v>
      </c>
      <c r="I7" s="73">
        <f t="shared" si="0"/>
        <v>4680</v>
      </c>
    </row>
    <row r="8" s="87" customFormat="1" spans="2:9">
      <c r="B8" s="26">
        <v>5</v>
      </c>
      <c r="C8" s="24"/>
      <c r="D8" s="27" t="s">
        <v>16</v>
      </c>
      <c r="E8" s="28" t="s">
        <v>17</v>
      </c>
      <c r="F8" s="29">
        <v>50</v>
      </c>
      <c r="G8" s="29">
        <v>40</v>
      </c>
      <c r="H8" s="29" t="s">
        <v>15</v>
      </c>
      <c r="I8" s="76">
        <f t="shared" si="0"/>
        <v>2000</v>
      </c>
    </row>
    <row r="9" spans="2:9">
      <c r="B9" s="18">
        <v>6</v>
      </c>
      <c r="C9" s="30"/>
      <c r="D9" s="20" t="s">
        <v>18</v>
      </c>
      <c r="E9" s="20" t="s">
        <v>19</v>
      </c>
      <c r="F9" s="23">
        <v>150</v>
      </c>
      <c r="G9" s="23">
        <v>8</v>
      </c>
      <c r="H9" s="23" t="s">
        <v>20</v>
      </c>
      <c r="I9" s="73">
        <f t="shared" si="0"/>
        <v>1200</v>
      </c>
    </row>
    <row r="10" spans="2:9">
      <c r="B10" s="31">
        <v>7</v>
      </c>
      <c r="C10" s="30"/>
      <c r="D10" s="32" t="s">
        <v>21</v>
      </c>
      <c r="E10" s="20" t="s">
        <v>22</v>
      </c>
      <c r="F10" s="23">
        <v>300</v>
      </c>
      <c r="G10" s="23">
        <v>12</v>
      </c>
      <c r="H10" s="23" t="s">
        <v>20</v>
      </c>
      <c r="I10" s="73">
        <f t="shared" si="0"/>
        <v>3600</v>
      </c>
    </row>
    <row r="11" spans="2:9">
      <c r="B11" s="33"/>
      <c r="C11" s="30"/>
      <c r="D11" s="34"/>
      <c r="E11" s="20" t="s">
        <v>23</v>
      </c>
      <c r="F11" s="23">
        <v>200</v>
      </c>
      <c r="G11" s="23">
        <v>20</v>
      </c>
      <c r="H11" s="23" t="s">
        <v>15</v>
      </c>
      <c r="I11" s="73">
        <f t="shared" si="0"/>
        <v>4000</v>
      </c>
    </row>
    <row r="12" spans="2:9">
      <c r="B12" s="18"/>
      <c r="C12" s="19"/>
      <c r="D12" s="20"/>
      <c r="E12" s="20"/>
      <c r="F12" s="15"/>
      <c r="G12" s="15"/>
      <c r="H12" s="88" t="s">
        <v>9</v>
      </c>
      <c r="I12" s="74">
        <f>SUM(I6:I11)</f>
        <v>19480</v>
      </c>
    </row>
    <row r="13" spans="2:9">
      <c r="B13" s="31">
        <v>8</v>
      </c>
      <c r="C13" s="22" t="s">
        <v>24</v>
      </c>
      <c r="D13" s="32" t="s">
        <v>25</v>
      </c>
      <c r="E13" s="20" t="s">
        <v>26</v>
      </c>
      <c r="F13" s="23">
        <v>1500</v>
      </c>
      <c r="G13" s="23">
        <v>1</v>
      </c>
      <c r="H13" s="23" t="s">
        <v>8</v>
      </c>
      <c r="I13" s="73">
        <f t="shared" ref="I13:I18" si="1">SUM(G13*F13)</f>
        <v>1500</v>
      </c>
    </row>
    <row r="14" spans="2:9">
      <c r="B14" s="36"/>
      <c r="C14" s="30"/>
      <c r="D14" s="34" t="s">
        <v>27</v>
      </c>
      <c r="E14" s="20" t="s">
        <v>28</v>
      </c>
      <c r="F14" s="23">
        <v>3000</v>
      </c>
      <c r="G14" s="23">
        <v>1</v>
      </c>
      <c r="H14" s="23" t="s">
        <v>8</v>
      </c>
      <c r="I14" s="73">
        <f t="shared" si="1"/>
        <v>3000</v>
      </c>
    </row>
    <row r="15" s="86" customFormat="1" spans="2:9">
      <c r="B15" s="11"/>
      <c r="C15" s="24"/>
      <c r="D15" s="37" t="s">
        <v>29</v>
      </c>
      <c r="E15" s="14" t="s">
        <v>30</v>
      </c>
      <c r="F15" s="25">
        <v>1500</v>
      </c>
      <c r="G15" s="25">
        <v>2</v>
      </c>
      <c r="H15" s="25" t="s">
        <v>8</v>
      </c>
      <c r="I15" s="73">
        <f t="shared" si="1"/>
        <v>3000</v>
      </c>
    </row>
    <row r="16" spans="2:9">
      <c r="B16" s="18"/>
      <c r="C16" s="30"/>
      <c r="D16" s="20"/>
      <c r="E16" s="20"/>
      <c r="F16" s="23"/>
      <c r="G16" s="23"/>
      <c r="H16" s="88" t="s">
        <v>9</v>
      </c>
      <c r="I16" s="74">
        <f>SUM(I13:I15)</f>
        <v>7500</v>
      </c>
    </row>
    <row r="17" s="86" customFormat="1" spans="2:9">
      <c r="B17" s="16">
        <v>9</v>
      </c>
      <c r="C17" s="38" t="s">
        <v>31</v>
      </c>
      <c r="D17" s="14" t="s">
        <v>32</v>
      </c>
      <c r="E17" s="14" t="s">
        <v>33</v>
      </c>
      <c r="F17" s="25">
        <v>650</v>
      </c>
      <c r="G17" s="25">
        <v>12</v>
      </c>
      <c r="H17" s="25" t="s">
        <v>34</v>
      </c>
      <c r="I17" s="73">
        <f t="shared" si="1"/>
        <v>7800</v>
      </c>
    </row>
    <row r="18" s="86" customFormat="1" spans="2:9">
      <c r="B18" s="39">
        <v>10</v>
      </c>
      <c r="C18" s="24"/>
      <c r="D18" s="37" t="s">
        <v>35</v>
      </c>
      <c r="E18" s="14" t="s">
        <v>36</v>
      </c>
      <c r="F18" s="25">
        <v>800</v>
      </c>
      <c r="G18" s="25">
        <v>1</v>
      </c>
      <c r="H18" s="25" t="s">
        <v>37</v>
      </c>
      <c r="I18" s="73">
        <f t="shared" si="1"/>
        <v>800</v>
      </c>
    </row>
    <row r="19" ht="49.5" spans="2:9">
      <c r="B19" s="31">
        <v>11</v>
      </c>
      <c r="C19" s="24"/>
      <c r="D19" s="37" t="s">
        <v>38</v>
      </c>
      <c r="E19" s="20" t="s">
        <v>39</v>
      </c>
      <c r="F19" s="23">
        <v>1200</v>
      </c>
      <c r="G19" s="23">
        <v>1</v>
      </c>
      <c r="H19" s="23" t="s">
        <v>37</v>
      </c>
      <c r="I19" s="73">
        <f t="shared" ref="I19:I40" si="2">SUM(G19*F19)</f>
        <v>1200</v>
      </c>
    </row>
    <row r="20" spans="2:9">
      <c r="B20" s="36"/>
      <c r="C20" s="24"/>
      <c r="D20" s="40"/>
      <c r="E20" s="20" t="s">
        <v>40</v>
      </c>
      <c r="F20" s="23">
        <v>1500</v>
      </c>
      <c r="G20" s="23">
        <v>1</v>
      </c>
      <c r="H20" s="23" t="s">
        <v>37</v>
      </c>
      <c r="I20" s="73">
        <f t="shared" si="2"/>
        <v>1500</v>
      </c>
    </row>
    <row r="21" spans="2:9">
      <c r="B21" s="36"/>
      <c r="C21" s="24"/>
      <c r="D21" s="40"/>
      <c r="E21" s="20" t="s">
        <v>41</v>
      </c>
      <c r="F21" s="23">
        <v>74</v>
      </c>
      <c r="G21" s="23">
        <v>1</v>
      </c>
      <c r="H21" s="23" t="s">
        <v>37</v>
      </c>
      <c r="I21" s="73">
        <f t="shared" si="2"/>
        <v>74</v>
      </c>
    </row>
    <row r="22" spans="2:9">
      <c r="B22" s="36"/>
      <c r="C22" s="24"/>
      <c r="D22" s="40"/>
      <c r="E22" s="41" t="s">
        <v>42</v>
      </c>
      <c r="F22" s="42">
        <v>400</v>
      </c>
      <c r="G22" s="42">
        <v>0</v>
      </c>
      <c r="H22" s="42" t="s">
        <v>37</v>
      </c>
      <c r="I22" s="79">
        <f t="shared" si="2"/>
        <v>0</v>
      </c>
    </row>
    <row r="23" spans="2:9">
      <c r="B23" s="33"/>
      <c r="C23" s="24"/>
      <c r="D23" s="43"/>
      <c r="E23" s="20" t="s">
        <v>43</v>
      </c>
      <c r="F23" s="23">
        <v>170</v>
      </c>
      <c r="G23" s="23">
        <v>4</v>
      </c>
      <c r="H23" s="23" t="s">
        <v>37</v>
      </c>
      <c r="I23" s="73">
        <f t="shared" si="2"/>
        <v>680</v>
      </c>
    </row>
    <row r="24" spans="2:9">
      <c r="B24" s="31">
        <v>12</v>
      </c>
      <c r="C24" s="24"/>
      <c r="D24" s="37" t="s">
        <v>44</v>
      </c>
      <c r="E24" s="41" t="s">
        <v>45</v>
      </c>
      <c r="F24" s="42">
        <v>800</v>
      </c>
      <c r="G24" s="42">
        <v>0</v>
      </c>
      <c r="H24" s="42" t="s">
        <v>46</v>
      </c>
      <c r="I24" s="79">
        <f t="shared" si="2"/>
        <v>0</v>
      </c>
    </row>
    <row r="25" spans="2:9">
      <c r="B25" s="36"/>
      <c r="C25" s="24"/>
      <c r="D25" s="40"/>
      <c r="E25" s="20" t="s">
        <v>47</v>
      </c>
      <c r="F25" s="23">
        <v>95</v>
      </c>
      <c r="G25" s="23">
        <v>3</v>
      </c>
      <c r="H25" s="23" t="s">
        <v>46</v>
      </c>
      <c r="I25" s="73">
        <f t="shared" si="2"/>
        <v>285</v>
      </c>
    </row>
    <row r="26" spans="2:9">
      <c r="B26" s="33"/>
      <c r="C26" s="24"/>
      <c r="D26" s="43"/>
      <c r="E26" s="20" t="s">
        <v>48</v>
      </c>
      <c r="F26" s="23">
        <v>680</v>
      </c>
      <c r="G26" s="23">
        <v>1</v>
      </c>
      <c r="H26" s="23" t="s">
        <v>46</v>
      </c>
      <c r="I26" s="73">
        <f t="shared" si="2"/>
        <v>680</v>
      </c>
    </row>
    <row r="27" spans="2:9">
      <c r="B27" s="18">
        <v>13</v>
      </c>
      <c r="C27" s="24"/>
      <c r="D27" s="20" t="s">
        <v>49</v>
      </c>
      <c r="E27" s="20" t="s">
        <v>50</v>
      </c>
      <c r="F27" s="23">
        <v>220</v>
      </c>
      <c r="G27" s="23">
        <v>12</v>
      </c>
      <c r="H27" s="23" t="s">
        <v>34</v>
      </c>
      <c r="I27" s="73">
        <f t="shared" si="2"/>
        <v>2640</v>
      </c>
    </row>
    <row r="28" ht="66" spans="2:9">
      <c r="B28" s="31">
        <v>14</v>
      </c>
      <c r="C28" s="24"/>
      <c r="D28" s="44" t="s">
        <v>51</v>
      </c>
      <c r="E28" s="20" t="s">
        <v>52</v>
      </c>
      <c r="F28" s="23">
        <v>180</v>
      </c>
      <c r="G28" s="23">
        <v>6</v>
      </c>
      <c r="H28" s="23" t="s">
        <v>46</v>
      </c>
      <c r="I28" s="73">
        <f t="shared" si="2"/>
        <v>1080</v>
      </c>
    </row>
    <row r="29" spans="2:9">
      <c r="B29" s="36"/>
      <c r="C29" s="24"/>
      <c r="D29" s="44"/>
      <c r="E29" s="20" t="s">
        <v>53</v>
      </c>
      <c r="F29" s="23">
        <v>75</v>
      </c>
      <c r="G29" s="23">
        <v>1</v>
      </c>
      <c r="H29" s="23" t="s">
        <v>54</v>
      </c>
      <c r="I29" s="73">
        <f t="shared" si="2"/>
        <v>75</v>
      </c>
    </row>
    <row r="30" spans="2:9">
      <c r="B30" s="36"/>
      <c r="C30" s="24"/>
      <c r="D30" s="44"/>
      <c r="E30" s="20" t="s">
        <v>55</v>
      </c>
      <c r="F30" s="23">
        <v>10</v>
      </c>
      <c r="G30" s="23">
        <v>10</v>
      </c>
      <c r="H30" s="23" t="s">
        <v>56</v>
      </c>
      <c r="I30" s="73">
        <f t="shared" si="2"/>
        <v>100</v>
      </c>
    </row>
    <row r="31" spans="2:9">
      <c r="B31" s="33"/>
      <c r="C31" s="24"/>
      <c r="D31" s="34"/>
      <c r="E31" s="20" t="s">
        <v>57</v>
      </c>
      <c r="F31" s="23">
        <v>10</v>
      </c>
      <c r="G31" s="23">
        <v>60</v>
      </c>
      <c r="H31" s="23" t="s">
        <v>56</v>
      </c>
      <c r="I31" s="73">
        <f t="shared" si="2"/>
        <v>600</v>
      </c>
    </row>
    <row r="32" s="86" customFormat="1" spans="2:9">
      <c r="B32" s="16">
        <v>15</v>
      </c>
      <c r="C32" s="24"/>
      <c r="D32" s="45" t="s">
        <v>58</v>
      </c>
      <c r="E32" s="14" t="s">
        <v>59</v>
      </c>
      <c r="F32" s="25">
        <v>200</v>
      </c>
      <c r="G32" s="25">
        <v>10</v>
      </c>
      <c r="H32" s="25" t="s">
        <v>60</v>
      </c>
      <c r="I32" s="73">
        <f t="shared" si="2"/>
        <v>2000</v>
      </c>
    </row>
    <row r="33" s="86" customFormat="1" spans="2:9">
      <c r="B33" s="16">
        <v>16</v>
      </c>
      <c r="C33" s="24"/>
      <c r="D33" s="45" t="s">
        <v>61</v>
      </c>
      <c r="E33" s="14" t="s">
        <v>62</v>
      </c>
      <c r="F33" s="25">
        <v>1000</v>
      </c>
      <c r="G33" s="25">
        <v>2</v>
      </c>
      <c r="H33" s="25" t="s">
        <v>20</v>
      </c>
      <c r="I33" s="73">
        <f t="shared" si="2"/>
        <v>2000</v>
      </c>
    </row>
    <row r="34" ht="33" spans="2:9">
      <c r="B34" s="31">
        <v>17</v>
      </c>
      <c r="C34" s="24"/>
      <c r="D34" s="32" t="s">
        <v>63</v>
      </c>
      <c r="E34" s="20" t="s">
        <v>64</v>
      </c>
      <c r="F34" s="23">
        <v>1500</v>
      </c>
      <c r="G34" s="23">
        <v>1</v>
      </c>
      <c r="H34" s="23" t="s">
        <v>65</v>
      </c>
      <c r="I34" s="73">
        <f t="shared" si="2"/>
        <v>1500</v>
      </c>
    </row>
    <row r="35" ht="33" spans="2:9">
      <c r="B35" s="33"/>
      <c r="C35" s="24"/>
      <c r="D35" s="34"/>
      <c r="E35" s="20" t="s">
        <v>66</v>
      </c>
      <c r="F35" s="23">
        <v>2000</v>
      </c>
      <c r="G35" s="23">
        <v>1</v>
      </c>
      <c r="H35" s="23" t="s">
        <v>65</v>
      </c>
      <c r="I35" s="73">
        <f t="shared" si="2"/>
        <v>2000</v>
      </c>
    </row>
    <row r="36" s="86" customFormat="1" ht="33" spans="2:9">
      <c r="B36" s="39">
        <v>18</v>
      </c>
      <c r="C36" s="24"/>
      <c r="D36" s="46" t="s">
        <v>67</v>
      </c>
      <c r="E36" s="14" t="s">
        <v>68</v>
      </c>
      <c r="F36" s="25">
        <v>800</v>
      </c>
      <c r="G36" s="25">
        <v>1</v>
      </c>
      <c r="H36" s="25" t="s">
        <v>65</v>
      </c>
      <c r="I36" s="73">
        <f t="shared" si="2"/>
        <v>800</v>
      </c>
    </row>
    <row r="37" s="86" customFormat="1" ht="33" spans="2:9">
      <c r="B37" s="47"/>
      <c r="C37" s="24"/>
      <c r="D37" s="48"/>
      <c r="E37" s="14" t="s">
        <v>69</v>
      </c>
      <c r="F37" s="25">
        <v>1000</v>
      </c>
      <c r="G37" s="25">
        <v>1</v>
      </c>
      <c r="H37" s="25" t="s">
        <v>65</v>
      </c>
      <c r="I37" s="73">
        <f t="shared" si="2"/>
        <v>1000</v>
      </c>
    </row>
    <row r="38" s="86" customFormat="1" ht="33" spans="2:9">
      <c r="B38" s="47">
        <v>19</v>
      </c>
      <c r="C38" s="24"/>
      <c r="D38" s="49" t="s">
        <v>70</v>
      </c>
      <c r="E38" s="14" t="s">
        <v>71</v>
      </c>
      <c r="F38" s="25">
        <v>1000</v>
      </c>
      <c r="G38" s="25">
        <v>1</v>
      </c>
      <c r="H38" s="25" t="s">
        <v>65</v>
      </c>
      <c r="I38" s="73">
        <f t="shared" si="2"/>
        <v>1000</v>
      </c>
    </row>
    <row r="39" s="86" customFormat="1" ht="49.5" spans="2:9">
      <c r="B39" s="11"/>
      <c r="C39" s="24"/>
      <c r="D39" s="50"/>
      <c r="E39" s="14" t="s">
        <v>72</v>
      </c>
      <c r="F39" s="25">
        <v>500</v>
      </c>
      <c r="G39" s="25">
        <v>4</v>
      </c>
      <c r="H39" s="25" t="s">
        <v>65</v>
      </c>
      <c r="I39" s="73">
        <f t="shared" si="2"/>
        <v>2000</v>
      </c>
    </row>
    <row r="40" s="86" customFormat="1" ht="33" spans="2:9">
      <c r="B40" s="47">
        <v>20</v>
      </c>
      <c r="C40" s="24"/>
      <c r="D40" s="50"/>
      <c r="E40" s="14" t="s">
        <v>73</v>
      </c>
      <c r="F40" s="25">
        <v>300</v>
      </c>
      <c r="G40" s="25">
        <v>4</v>
      </c>
      <c r="H40" s="25" t="s">
        <v>65</v>
      </c>
      <c r="I40" s="73">
        <f t="shared" si="2"/>
        <v>1200</v>
      </c>
    </row>
    <row r="41" s="86" customFormat="1" spans="2:9">
      <c r="B41" s="47"/>
      <c r="C41" s="40"/>
      <c r="D41" s="40"/>
      <c r="E41" s="14"/>
      <c r="F41" s="25"/>
      <c r="G41" s="25"/>
      <c r="H41" s="89" t="s">
        <v>9</v>
      </c>
      <c r="I41" s="80">
        <f>SUM(I17:I40)</f>
        <v>31014</v>
      </c>
    </row>
    <row r="42" s="86" customFormat="1" spans="2:9">
      <c r="B42" s="39">
        <v>21</v>
      </c>
      <c r="C42" s="38" t="s">
        <v>74</v>
      </c>
      <c r="D42" s="37" t="s">
        <v>74</v>
      </c>
      <c r="E42" s="14" t="s">
        <v>75</v>
      </c>
      <c r="F42" s="25">
        <v>1050</v>
      </c>
      <c r="G42" s="25">
        <v>2</v>
      </c>
      <c r="H42" s="25" t="s">
        <v>15</v>
      </c>
      <c r="I42" s="73">
        <f t="shared" ref="I42:I44" si="3">SUM(G42*F42)</f>
        <v>2100</v>
      </c>
    </row>
    <row r="43" s="86" customFormat="1" spans="2:9">
      <c r="B43" s="47"/>
      <c r="C43" s="24"/>
      <c r="D43" s="40"/>
      <c r="E43" s="14" t="s">
        <v>76</v>
      </c>
      <c r="F43" s="25">
        <v>850</v>
      </c>
      <c r="G43" s="25">
        <v>2</v>
      </c>
      <c r="H43" s="25" t="s">
        <v>15</v>
      </c>
      <c r="I43" s="73">
        <f t="shared" si="3"/>
        <v>1700</v>
      </c>
    </row>
    <row r="44" s="86" customFormat="1" spans="2:9">
      <c r="B44" s="11"/>
      <c r="C44" s="90"/>
      <c r="D44" s="43"/>
      <c r="E44" s="14" t="s">
        <v>77</v>
      </c>
      <c r="F44" s="25">
        <v>550</v>
      </c>
      <c r="G44" s="25">
        <v>2</v>
      </c>
      <c r="H44" s="25" t="s">
        <v>15</v>
      </c>
      <c r="I44" s="73">
        <f t="shared" si="3"/>
        <v>1100</v>
      </c>
    </row>
    <row r="45" s="86" customFormat="1" spans="2:9">
      <c r="B45" s="16">
        <v>22</v>
      </c>
      <c r="C45" s="91" t="s">
        <v>78</v>
      </c>
      <c r="D45" s="45" t="s">
        <v>79</v>
      </c>
      <c r="E45" s="92">
        <v>0.1</v>
      </c>
      <c r="F45" s="15">
        <f>SUM(I42:I44)*10%</f>
        <v>490</v>
      </c>
      <c r="G45" s="15">
        <v>1</v>
      </c>
      <c r="H45" s="15" t="s">
        <v>80</v>
      </c>
      <c r="I45" s="73">
        <f>F45*G45</f>
        <v>490</v>
      </c>
    </row>
    <row r="46" spans="2:9">
      <c r="B46" s="16"/>
      <c r="C46" s="91"/>
      <c r="D46" s="93"/>
      <c r="E46" s="94"/>
      <c r="F46" s="15"/>
      <c r="G46" s="15"/>
      <c r="H46" s="88" t="s">
        <v>9</v>
      </c>
      <c r="I46" s="74">
        <f>SUM(I42:I45)</f>
        <v>5390</v>
      </c>
    </row>
    <row r="47" spans="2:9">
      <c r="B47" s="52"/>
      <c r="C47" s="53"/>
      <c r="D47" s="54"/>
      <c r="E47" s="54"/>
      <c r="F47" s="54"/>
      <c r="G47" s="54"/>
      <c r="H47" s="95" t="s">
        <v>81</v>
      </c>
      <c r="I47" s="81">
        <f>I5+I12+I16+I41+I46</f>
        <v>80984</v>
      </c>
    </row>
    <row r="48" spans="2:9">
      <c r="B48" s="56"/>
      <c r="C48" s="57"/>
      <c r="D48" s="58"/>
      <c r="E48" s="58"/>
      <c r="F48" s="58"/>
      <c r="G48" s="58"/>
      <c r="H48" s="96" t="s">
        <v>82</v>
      </c>
      <c r="I48" s="82">
        <f>I47*1</f>
        <v>80984</v>
      </c>
    </row>
    <row r="49" spans="2:9">
      <c r="B49" s="60"/>
      <c r="C49" s="61"/>
      <c r="D49" s="61"/>
      <c r="E49" s="61"/>
      <c r="F49" s="61"/>
      <c r="G49" s="61"/>
      <c r="H49" s="61"/>
      <c r="I49" s="83"/>
    </row>
    <row r="50" spans="2:9">
      <c r="B50" s="62"/>
      <c r="C50" s="63"/>
      <c r="D50" s="63"/>
      <c r="E50" s="63"/>
      <c r="F50" s="64"/>
      <c r="G50" s="64"/>
      <c r="H50" s="97" t="s">
        <v>83</v>
      </c>
      <c r="I50" s="84">
        <f>I48</f>
        <v>80984</v>
      </c>
    </row>
    <row r="51" spans="2:9">
      <c r="B51" s="62"/>
      <c r="C51" s="63"/>
      <c r="D51" s="63"/>
      <c r="E51" s="63"/>
      <c r="F51" s="64"/>
      <c r="G51" s="64"/>
      <c r="H51" s="97" t="s">
        <v>84</v>
      </c>
      <c r="I51" s="84">
        <f>I50*6%</f>
        <v>4859.04</v>
      </c>
    </row>
    <row r="52" spans="2:9">
      <c r="B52" s="62"/>
      <c r="C52" s="63"/>
      <c r="D52" s="63"/>
      <c r="E52" s="63"/>
      <c r="F52" s="64"/>
      <c r="G52" s="64"/>
      <c r="H52" s="98" t="s">
        <v>85</v>
      </c>
      <c r="I52" s="102">
        <f>SUM(I50:I51)</f>
        <v>85843.04</v>
      </c>
    </row>
    <row r="53" spans="2:9">
      <c r="B53" s="62"/>
      <c r="C53" s="63"/>
      <c r="D53" s="63"/>
      <c r="E53" s="63"/>
      <c r="F53" s="64"/>
      <c r="G53" s="64"/>
      <c r="H53" s="99" t="s">
        <v>86</v>
      </c>
      <c r="I53" s="103">
        <f>I52*0.1672</f>
        <v>14352.956288</v>
      </c>
    </row>
    <row r="54" ht="20" spans="2:9">
      <c r="B54" s="66"/>
      <c r="C54" s="100"/>
      <c r="D54" s="100"/>
      <c r="E54" s="100"/>
      <c r="F54" s="101" t="s">
        <v>87</v>
      </c>
      <c r="G54" s="101"/>
      <c r="H54" s="101"/>
      <c r="I54" s="104">
        <f>I53+I52</f>
        <v>100195.996288</v>
      </c>
    </row>
    <row r="55" ht="20" spans="2:9">
      <c r="B55" s="66"/>
      <c r="C55" s="100"/>
      <c r="D55" s="100"/>
      <c r="E55" s="100"/>
      <c r="F55" s="101" t="s">
        <v>88</v>
      </c>
      <c r="G55" s="101"/>
      <c r="H55" s="101"/>
      <c r="I55" s="104">
        <v>100000</v>
      </c>
    </row>
  </sheetData>
  <mergeCells count="28">
    <mergeCell ref="B1:I1"/>
    <mergeCell ref="B2:E2"/>
    <mergeCell ref="B49:I49"/>
    <mergeCell ref="F54:H54"/>
    <mergeCell ref="F55:H55"/>
    <mergeCell ref="B10:B11"/>
    <mergeCell ref="B13:B15"/>
    <mergeCell ref="B19:B23"/>
    <mergeCell ref="B24:B26"/>
    <mergeCell ref="B28:B31"/>
    <mergeCell ref="B34:B35"/>
    <mergeCell ref="B36:B37"/>
    <mergeCell ref="B38:B39"/>
    <mergeCell ref="B42:B44"/>
    <mergeCell ref="C3:C4"/>
    <mergeCell ref="C6:C11"/>
    <mergeCell ref="C13:C15"/>
    <mergeCell ref="C17:C40"/>
    <mergeCell ref="C42:C44"/>
    <mergeCell ref="D10:D11"/>
    <mergeCell ref="D13:D14"/>
    <mergeCell ref="D19:D23"/>
    <mergeCell ref="D24:D26"/>
    <mergeCell ref="D28:D31"/>
    <mergeCell ref="D34:D35"/>
    <mergeCell ref="D36:D37"/>
    <mergeCell ref="D38:D40"/>
    <mergeCell ref="D42:D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7"/>
  <sheetViews>
    <sheetView tabSelected="1" zoomScale="112" zoomScaleNormal="112" topLeftCell="A29" workbookViewId="0">
      <selection activeCell="J43" sqref="J43"/>
    </sheetView>
  </sheetViews>
  <sheetFormatPr defaultColWidth="8.72727272727273" defaultRowHeight="16.5"/>
  <cols>
    <col min="2" max="2" width="7.37272727272727" style="1" customWidth="1"/>
    <col min="3" max="3" width="14.6272727272727" style="1" customWidth="1"/>
    <col min="4" max="4" width="27.2545454545455" style="2" customWidth="1"/>
    <col min="5" max="5" width="47.8727272727273" style="2" customWidth="1"/>
    <col min="6" max="6" width="16.3727272727273" style="1" customWidth="1"/>
    <col min="7" max="7" width="11.1272727272727" style="2" customWidth="1"/>
    <col min="8" max="8" width="15.1272727272727" style="1" customWidth="1"/>
    <col min="9" max="9" width="21.5" style="2" customWidth="1"/>
    <col min="10" max="10" width="41.6636363636364" customWidth="1"/>
  </cols>
  <sheetData>
    <row r="1" ht="35" spans="2:9">
      <c r="B1" s="3" t="s">
        <v>0</v>
      </c>
      <c r="C1" s="4"/>
      <c r="D1" s="5"/>
      <c r="E1" s="5"/>
      <c r="F1" s="5"/>
      <c r="G1" s="5"/>
      <c r="H1" s="5"/>
      <c r="I1" s="70"/>
    </row>
    <row r="2" spans="2:10">
      <c r="B2" s="6" t="s">
        <v>1</v>
      </c>
      <c r="C2" s="7"/>
      <c r="D2" s="8"/>
      <c r="E2" s="8"/>
      <c r="F2" s="9"/>
      <c r="G2" s="9"/>
      <c r="H2" s="10"/>
      <c r="I2" s="71"/>
      <c r="J2" s="72" t="s">
        <v>89</v>
      </c>
    </row>
    <row r="3" ht="33" spans="2:9">
      <c r="B3" s="11">
        <v>1</v>
      </c>
      <c r="C3" s="12" t="s">
        <v>2</v>
      </c>
      <c r="D3" s="13" t="s">
        <v>3</v>
      </c>
      <c r="E3" s="14" t="s">
        <v>4</v>
      </c>
      <c r="F3" s="15">
        <v>800</v>
      </c>
      <c r="G3" s="15">
        <v>12</v>
      </c>
      <c r="H3" s="15" t="s">
        <v>5</v>
      </c>
      <c r="I3" s="73">
        <f t="shared" ref="I3:I11" si="0">SUM(G3*F3)</f>
        <v>9600</v>
      </c>
    </row>
    <row r="4" ht="33" spans="2:9">
      <c r="B4" s="16">
        <v>2</v>
      </c>
      <c r="C4" s="17"/>
      <c r="D4" s="14" t="s">
        <v>6</v>
      </c>
      <c r="E4" s="14" t="s">
        <v>7</v>
      </c>
      <c r="F4" s="15">
        <v>8000</v>
      </c>
      <c r="G4" s="15">
        <v>1</v>
      </c>
      <c r="H4" s="15" t="s">
        <v>8</v>
      </c>
      <c r="I4" s="73">
        <f t="shared" si="0"/>
        <v>8000</v>
      </c>
    </row>
    <row r="5" spans="2:9">
      <c r="B5" s="18"/>
      <c r="C5" s="19"/>
      <c r="D5" s="20"/>
      <c r="E5" s="20"/>
      <c r="F5" s="15"/>
      <c r="G5" s="15"/>
      <c r="H5" s="21" t="s">
        <v>9</v>
      </c>
      <c r="I5" s="74">
        <f>SUM(I3:I4)</f>
        <v>17600</v>
      </c>
    </row>
    <row r="6" spans="2:9">
      <c r="B6" s="18">
        <v>3</v>
      </c>
      <c r="C6" s="22" t="s">
        <v>10</v>
      </c>
      <c r="D6" s="20" t="s">
        <v>11</v>
      </c>
      <c r="E6" s="20" t="s">
        <v>12</v>
      </c>
      <c r="F6" s="23">
        <v>4000</v>
      </c>
      <c r="G6" s="23">
        <v>1</v>
      </c>
      <c r="H6" s="23" t="s">
        <v>8</v>
      </c>
      <c r="I6" s="73">
        <f t="shared" si="0"/>
        <v>4000</v>
      </c>
    </row>
    <row r="7" ht="28" spans="2:10">
      <c r="B7" s="16">
        <v>4</v>
      </c>
      <c r="C7" s="24"/>
      <c r="D7" s="14" t="s">
        <v>13</v>
      </c>
      <c r="E7" s="14" t="s">
        <v>14</v>
      </c>
      <c r="F7" s="25">
        <v>117</v>
      </c>
      <c r="G7" s="25">
        <v>31</v>
      </c>
      <c r="H7" s="25" t="s">
        <v>15</v>
      </c>
      <c r="I7" s="73">
        <f t="shared" si="0"/>
        <v>3627</v>
      </c>
      <c r="J7" s="75" t="s">
        <v>90</v>
      </c>
    </row>
    <row r="8" spans="2:10">
      <c r="B8" s="26">
        <v>5</v>
      </c>
      <c r="C8" s="24"/>
      <c r="D8" s="27" t="s">
        <v>16</v>
      </c>
      <c r="E8" s="28" t="s">
        <v>17</v>
      </c>
      <c r="F8" s="29">
        <v>50</v>
      </c>
      <c r="G8" s="29">
        <v>42</v>
      </c>
      <c r="H8" s="29" t="s">
        <v>15</v>
      </c>
      <c r="I8" s="76">
        <f t="shared" si="0"/>
        <v>2100</v>
      </c>
      <c r="J8" s="77" t="s">
        <v>91</v>
      </c>
    </row>
    <row r="9" spans="2:10">
      <c r="B9" s="18">
        <v>6</v>
      </c>
      <c r="C9" s="30"/>
      <c r="D9" s="20" t="s">
        <v>18</v>
      </c>
      <c r="E9" s="20" t="s">
        <v>19</v>
      </c>
      <c r="F9" s="23">
        <v>150</v>
      </c>
      <c r="G9" s="23">
        <v>0</v>
      </c>
      <c r="H9" s="23" t="s">
        <v>20</v>
      </c>
      <c r="I9" s="73">
        <f t="shared" si="0"/>
        <v>0</v>
      </c>
      <c r="J9" s="77" t="s">
        <v>92</v>
      </c>
    </row>
    <row r="10" spans="2:10">
      <c r="B10" s="31">
        <v>7</v>
      </c>
      <c r="C10" s="30"/>
      <c r="D10" s="32" t="s">
        <v>21</v>
      </c>
      <c r="E10" s="20" t="s">
        <v>22</v>
      </c>
      <c r="F10" s="23">
        <v>300</v>
      </c>
      <c r="G10" s="23">
        <v>0</v>
      </c>
      <c r="H10" s="23" t="s">
        <v>20</v>
      </c>
      <c r="I10" s="73">
        <f t="shared" si="0"/>
        <v>0</v>
      </c>
      <c r="J10" s="77" t="s">
        <v>93</v>
      </c>
    </row>
    <row r="11" ht="56" spans="2:10">
      <c r="B11" s="33"/>
      <c r="C11" s="30"/>
      <c r="D11" s="34"/>
      <c r="E11" s="20" t="s">
        <v>23</v>
      </c>
      <c r="F11" s="35">
        <f>983.5+17.96</f>
        <v>1001.46</v>
      </c>
      <c r="G11" s="23">
        <v>1</v>
      </c>
      <c r="H11" s="23" t="s">
        <v>15</v>
      </c>
      <c r="I11" s="35">
        <f t="shared" si="0"/>
        <v>1001.46</v>
      </c>
      <c r="J11" s="78" t="s">
        <v>94</v>
      </c>
    </row>
    <row r="12" spans="2:9">
      <c r="B12" s="18"/>
      <c r="C12" s="19"/>
      <c r="D12" s="20"/>
      <c r="E12" s="20"/>
      <c r="F12" s="15"/>
      <c r="G12" s="15"/>
      <c r="H12" s="21" t="s">
        <v>9</v>
      </c>
      <c r="I12" s="74">
        <f>SUM(I6:I11)</f>
        <v>10728.46</v>
      </c>
    </row>
    <row r="13" spans="2:9">
      <c r="B13" s="31">
        <v>8</v>
      </c>
      <c r="C13" s="22" t="s">
        <v>24</v>
      </c>
      <c r="D13" s="32" t="s">
        <v>25</v>
      </c>
      <c r="E13" s="20" t="s">
        <v>26</v>
      </c>
      <c r="F13" s="23">
        <v>1500</v>
      </c>
      <c r="G13" s="23">
        <v>1</v>
      </c>
      <c r="H13" s="23" t="s">
        <v>8</v>
      </c>
      <c r="I13" s="73">
        <f t="shared" ref="I13:I15" si="1">SUM(G13*F13)</f>
        <v>1500</v>
      </c>
    </row>
    <row r="14" spans="2:9">
      <c r="B14" s="36"/>
      <c r="C14" s="30"/>
      <c r="D14" s="34" t="s">
        <v>27</v>
      </c>
      <c r="E14" s="20" t="s">
        <v>28</v>
      </c>
      <c r="F14" s="23">
        <v>3000</v>
      </c>
      <c r="G14" s="23">
        <v>1</v>
      </c>
      <c r="H14" s="23" t="s">
        <v>8</v>
      </c>
      <c r="I14" s="73">
        <f t="shared" si="1"/>
        <v>3000</v>
      </c>
    </row>
    <row r="15" spans="2:9">
      <c r="B15" s="11"/>
      <c r="C15" s="24"/>
      <c r="D15" s="37" t="s">
        <v>29</v>
      </c>
      <c r="E15" s="14" t="s">
        <v>30</v>
      </c>
      <c r="F15" s="25">
        <v>1500</v>
      </c>
      <c r="G15" s="25">
        <v>2</v>
      </c>
      <c r="H15" s="25" t="s">
        <v>8</v>
      </c>
      <c r="I15" s="73">
        <f t="shared" si="1"/>
        <v>3000</v>
      </c>
    </row>
    <row r="16" spans="2:9">
      <c r="B16" s="18"/>
      <c r="C16" s="30"/>
      <c r="D16" s="20"/>
      <c r="E16" s="20"/>
      <c r="F16" s="23"/>
      <c r="G16" s="23"/>
      <c r="H16" s="21" t="s">
        <v>9</v>
      </c>
      <c r="I16" s="74">
        <f>SUM(I13:I15)</f>
        <v>7500</v>
      </c>
    </row>
    <row r="17" spans="2:9">
      <c r="B17" s="16">
        <v>9</v>
      </c>
      <c r="C17" s="38" t="s">
        <v>31</v>
      </c>
      <c r="D17" s="14" t="s">
        <v>32</v>
      </c>
      <c r="E17" s="14" t="s">
        <v>33</v>
      </c>
      <c r="F17" s="25">
        <v>650</v>
      </c>
      <c r="G17" s="25">
        <v>12</v>
      </c>
      <c r="H17" s="25" t="s">
        <v>34</v>
      </c>
      <c r="I17" s="73">
        <f t="shared" ref="I17:I40" si="2">SUM(G17*F17)</f>
        <v>7800</v>
      </c>
    </row>
    <row r="18" spans="2:9">
      <c r="B18" s="39">
        <v>10</v>
      </c>
      <c r="C18" s="24"/>
      <c r="D18" s="37" t="s">
        <v>35</v>
      </c>
      <c r="E18" s="14" t="s">
        <v>36</v>
      </c>
      <c r="F18" s="25">
        <v>800</v>
      </c>
      <c r="G18" s="25">
        <v>1</v>
      </c>
      <c r="H18" s="25" t="s">
        <v>37</v>
      </c>
      <c r="I18" s="73">
        <f t="shared" si="2"/>
        <v>800</v>
      </c>
    </row>
    <row r="19" ht="49.5" spans="2:9">
      <c r="B19" s="31">
        <v>11</v>
      </c>
      <c r="C19" s="24"/>
      <c r="D19" s="37" t="s">
        <v>38</v>
      </c>
      <c r="E19" s="20" t="s">
        <v>39</v>
      </c>
      <c r="F19" s="23">
        <v>1200</v>
      </c>
      <c r="G19" s="23">
        <v>1</v>
      </c>
      <c r="H19" s="23" t="s">
        <v>37</v>
      </c>
      <c r="I19" s="73">
        <f t="shared" si="2"/>
        <v>1200</v>
      </c>
    </row>
    <row r="20" spans="2:9">
      <c r="B20" s="36"/>
      <c r="C20" s="24"/>
      <c r="D20" s="40"/>
      <c r="E20" s="20" t="s">
        <v>40</v>
      </c>
      <c r="F20" s="23">
        <v>1500</v>
      </c>
      <c r="G20" s="23">
        <v>1</v>
      </c>
      <c r="H20" s="23" t="s">
        <v>37</v>
      </c>
      <c r="I20" s="73">
        <f t="shared" si="2"/>
        <v>1500</v>
      </c>
    </row>
    <row r="21" spans="2:9">
      <c r="B21" s="36"/>
      <c r="C21" s="24"/>
      <c r="D21" s="40"/>
      <c r="E21" s="20" t="s">
        <v>41</v>
      </c>
      <c r="F21" s="23">
        <v>74</v>
      </c>
      <c r="G21" s="23">
        <v>1</v>
      </c>
      <c r="H21" s="23" t="s">
        <v>37</v>
      </c>
      <c r="I21" s="73">
        <f t="shared" si="2"/>
        <v>74</v>
      </c>
    </row>
    <row r="22" spans="2:9">
      <c r="B22" s="36"/>
      <c r="C22" s="24"/>
      <c r="D22" s="40"/>
      <c r="E22" s="41" t="s">
        <v>42</v>
      </c>
      <c r="F22" s="42">
        <v>400</v>
      </c>
      <c r="G22" s="42">
        <v>0</v>
      </c>
      <c r="H22" s="42" t="s">
        <v>37</v>
      </c>
      <c r="I22" s="79">
        <f t="shared" si="2"/>
        <v>0</v>
      </c>
    </row>
    <row r="23" spans="2:9">
      <c r="B23" s="33"/>
      <c r="C23" s="24"/>
      <c r="D23" s="43"/>
      <c r="E23" s="20" t="s">
        <v>43</v>
      </c>
      <c r="F23" s="23">
        <v>170</v>
      </c>
      <c r="G23" s="23">
        <v>4</v>
      </c>
      <c r="H23" s="23" t="s">
        <v>37</v>
      </c>
      <c r="I23" s="73">
        <f t="shared" si="2"/>
        <v>680</v>
      </c>
    </row>
    <row r="24" spans="2:9">
      <c r="B24" s="31">
        <v>12</v>
      </c>
      <c r="C24" s="24"/>
      <c r="D24" s="37" t="s">
        <v>44</v>
      </c>
      <c r="E24" s="41" t="s">
        <v>45</v>
      </c>
      <c r="F24" s="42">
        <v>800</v>
      </c>
      <c r="G24" s="42">
        <v>0</v>
      </c>
      <c r="H24" s="42" t="s">
        <v>46</v>
      </c>
      <c r="I24" s="79">
        <f t="shared" si="2"/>
        <v>0</v>
      </c>
    </row>
    <row r="25" spans="2:9">
      <c r="B25" s="36"/>
      <c r="C25" s="24"/>
      <c r="D25" s="40"/>
      <c r="E25" s="20" t="s">
        <v>47</v>
      </c>
      <c r="F25" s="23">
        <v>95</v>
      </c>
      <c r="G25" s="23">
        <v>3</v>
      </c>
      <c r="H25" s="23" t="s">
        <v>46</v>
      </c>
      <c r="I25" s="73">
        <f t="shared" si="2"/>
        <v>285</v>
      </c>
    </row>
    <row r="26" spans="2:9">
      <c r="B26" s="33"/>
      <c r="C26" s="24"/>
      <c r="D26" s="43"/>
      <c r="E26" s="20" t="s">
        <v>48</v>
      </c>
      <c r="F26" s="23">
        <v>680</v>
      </c>
      <c r="G26" s="23">
        <v>1</v>
      </c>
      <c r="H26" s="23" t="s">
        <v>46</v>
      </c>
      <c r="I26" s="73">
        <f t="shared" si="2"/>
        <v>680</v>
      </c>
    </row>
    <row r="27" spans="2:9">
      <c r="B27" s="18">
        <v>13</v>
      </c>
      <c r="C27" s="24"/>
      <c r="D27" s="20" t="s">
        <v>49</v>
      </c>
      <c r="E27" s="20" t="s">
        <v>50</v>
      </c>
      <c r="F27" s="23">
        <v>220</v>
      </c>
      <c r="G27" s="23">
        <v>12</v>
      </c>
      <c r="H27" s="23" t="s">
        <v>34</v>
      </c>
      <c r="I27" s="73">
        <f t="shared" si="2"/>
        <v>2640</v>
      </c>
    </row>
    <row r="28" ht="66" spans="2:9">
      <c r="B28" s="31">
        <v>14</v>
      </c>
      <c r="C28" s="24"/>
      <c r="D28" s="44" t="s">
        <v>51</v>
      </c>
      <c r="E28" s="20" t="s">
        <v>52</v>
      </c>
      <c r="F28" s="23">
        <v>180</v>
      </c>
      <c r="G28" s="23">
        <v>6</v>
      </c>
      <c r="H28" s="23" t="s">
        <v>46</v>
      </c>
      <c r="I28" s="73">
        <f t="shared" si="2"/>
        <v>1080</v>
      </c>
    </row>
    <row r="29" spans="2:9">
      <c r="B29" s="36"/>
      <c r="C29" s="24"/>
      <c r="D29" s="44"/>
      <c r="E29" s="20" t="s">
        <v>53</v>
      </c>
      <c r="F29" s="23">
        <v>75</v>
      </c>
      <c r="G29" s="23">
        <v>1</v>
      </c>
      <c r="H29" s="23" t="s">
        <v>54</v>
      </c>
      <c r="I29" s="73">
        <f t="shared" si="2"/>
        <v>75</v>
      </c>
    </row>
    <row r="30" spans="2:9">
      <c r="B30" s="36"/>
      <c r="C30" s="24"/>
      <c r="D30" s="44"/>
      <c r="E30" s="20" t="s">
        <v>55</v>
      </c>
      <c r="F30" s="23">
        <v>10</v>
      </c>
      <c r="G30" s="23">
        <v>10</v>
      </c>
      <c r="H30" s="23" t="s">
        <v>56</v>
      </c>
      <c r="I30" s="73">
        <f t="shared" si="2"/>
        <v>100</v>
      </c>
    </row>
    <row r="31" spans="2:9">
      <c r="B31" s="33"/>
      <c r="C31" s="24"/>
      <c r="D31" s="34"/>
      <c r="E31" s="20" t="s">
        <v>57</v>
      </c>
      <c r="F31" s="23">
        <v>10</v>
      </c>
      <c r="G31" s="23">
        <v>60</v>
      </c>
      <c r="H31" s="23" t="s">
        <v>56</v>
      </c>
      <c r="I31" s="73">
        <f t="shared" si="2"/>
        <v>600</v>
      </c>
    </row>
    <row r="32" spans="2:9">
      <c r="B32" s="16">
        <v>15</v>
      </c>
      <c r="C32" s="24"/>
      <c r="D32" s="45" t="s">
        <v>58</v>
      </c>
      <c r="E32" s="14" t="s">
        <v>59</v>
      </c>
      <c r="F32" s="25">
        <v>200</v>
      </c>
      <c r="G32" s="25">
        <v>10</v>
      </c>
      <c r="H32" s="25" t="s">
        <v>60</v>
      </c>
      <c r="I32" s="73">
        <f t="shared" si="2"/>
        <v>2000</v>
      </c>
    </row>
    <row r="33" spans="2:9">
      <c r="B33" s="16">
        <v>16</v>
      </c>
      <c r="C33" s="24"/>
      <c r="D33" s="45" t="s">
        <v>61</v>
      </c>
      <c r="E33" s="14" t="s">
        <v>62</v>
      </c>
      <c r="F33" s="25">
        <v>1000</v>
      </c>
      <c r="G33" s="25">
        <v>2</v>
      </c>
      <c r="H33" s="25" t="s">
        <v>20</v>
      </c>
      <c r="I33" s="73">
        <f t="shared" si="2"/>
        <v>2000</v>
      </c>
    </row>
    <row r="34" ht="33" spans="2:9">
      <c r="B34" s="31">
        <v>17</v>
      </c>
      <c r="C34" s="24"/>
      <c r="D34" s="32" t="s">
        <v>63</v>
      </c>
      <c r="E34" s="20" t="s">
        <v>64</v>
      </c>
      <c r="F34" s="23">
        <v>1500</v>
      </c>
      <c r="G34" s="23">
        <v>1</v>
      </c>
      <c r="H34" s="23" t="s">
        <v>65</v>
      </c>
      <c r="I34" s="73">
        <f t="shared" si="2"/>
        <v>1500</v>
      </c>
    </row>
    <row r="35" ht="33" spans="2:9">
      <c r="B35" s="33"/>
      <c r="C35" s="24"/>
      <c r="D35" s="34"/>
      <c r="E35" s="20" t="s">
        <v>66</v>
      </c>
      <c r="F35" s="23">
        <v>2000</v>
      </c>
      <c r="G35" s="23">
        <v>1</v>
      </c>
      <c r="H35" s="23" t="s">
        <v>65</v>
      </c>
      <c r="I35" s="73">
        <f t="shared" si="2"/>
        <v>2000</v>
      </c>
    </row>
    <row r="36" ht="33" spans="2:9">
      <c r="B36" s="39">
        <v>18</v>
      </c>
      <c r="C36" s="24"/>
      <c r="D36" s="46" t="s">
        <v>67</v>
      </c>
      <c r="E36" s="14" t="s">
        <v>68</v>
      </c>
      <c r="F36" s="25">
        <v>800</v>
      </c>
      <c r="G36" s="25">
        <v>1</v>
      </c>
      <c r="H36" s="25" t="s">
        <v>65</v>
      </c>
      <c r="I36" s="73">
        <f t="shared" si="2"/>
        <v>800</v>
      </c>
    </row>
    <row r="37" ht="33" spans="2:9">
      <c r="B37" s="47"/>
      <c r="C37" s="24"/>
      <c r="D37" s="48"/>
      <c r="E37" s="14" t="s">
        <v>69</v>
      </c>
      <c r="F37" s="25">
        <v>1000</v>
      </c>
      <c r="G37" s="25">
        <v>1</v>
      </c>
      <c r="H37" s="25" t="s">
        <v>65</v>
      </c>
      <c r="I37" s="73">
        <f t="shared" si="2"/>
        <v>1000</v>
      </c>
    </row>
    <row r="38" ht="33" spans="2:9">
      <c r="B38" s="47">
        <v>19</v>
      </c>
      <c r="C38" s="24"/>
      <c r="D38" s="49" t="s">
        <v>70</v>
      </c>
      <c r="E38" s="14" t="s">
        <v>71</v>
      </c>
      <c r="F38" s="25">
        <v>1000</v>
      </c>
      <c r="G38" s="25">
        <v>1</v>
      </c>
      <c r="H38" s="25" t="s">
        <v>65</v>
      </c>
      <c r="I38" s="73">
        <f t="shared" si="2"/>
        <v>1000</v>
      </c>
    </row>
    <row r="39" ht="49.5" spans="2:9">
      <c r="B39" s="11"/>
      <c r="C39" s="24"/>
      <c r="D39" s="50"/>
      <c r="E39" s="14" t="s">
        <v>72</v>
      </c>
      <c r="F39" s="25">
        <v>500</v>
      </c>
      <c r="G39" s="25">
        <v>4</v>
      </c>
      <c r="H39" s="25" t="s">
        <v>65</v>
      </c>
      <c r="I39" s="73">
        <f t="shared" si="2"/>
        <v>2000</v>
      </c>
    </row>
    <row r="40" ht="33" spans="2:9">
      <c r="B40" s="47">
        <v>20</v>
      </c>
      <c r="C40" s="24"/>
      <c r="D40" s="50"/>
      <c r="E40" s="14" t="s">
        <v>73</v>
      </c>
      <c r="F40" s="25">
        <v>300</v>
      </c>
      <c r="G40" s="25">
        <v>4</v>
      </c>
      <c r="H40" s="25" t="s">
        <v>65</v>
      </c>
      <c r="I40" s="73">
        <f t="shared" si="2"/>
        <v>1200</v>
      </c>
    </row>
    <row r="41" spans="2:9">
      <c r="B41" s="47"/>
      <c r="C41" s="40"/>
      <c r="D41" s="40"/>
      <c r="E41" s="14"/>
      <c r="F41" s="25"/>
      <c r="G41" s="25"/>
      <c r="H41" s="51" t="s">
        <v>9</v>
      </c>
      <c r="I41" s="80">
        <f>SUM(I17:I40)</f>
        <v>31014</v>
      </c>
    </row>
    <row r="42" spans="2:9">
      <c r="B42" s="52"/>
      <c r="C42" s="53"/>
      <c r="D42" s="54"/>
      <c r="E42" s="54"/>
      <c r="F42" s="54"/>
      <c r="G42" s="54"/>
      <c r="H42" s="55" t="s">
        <v>81</v>
      </c>
      <c r="I42" s="81">
        <f>I5+I12+I16+I41</f>
        <v>66842.46</v>
      </c>
    </row>
    <row r="43" spans="2:9">
      <c r="B43" s="56"/>
      <c r="C43" s="57"/>
      <c r="D43" s="58"/>
      <c r="E43" s="58"/>
      <c r="F43" s="58"/>
      <c r="G43" s="58"/>
      <c r="H43" s="59" t="s">
        <v>82</v>
      </c>
      <c r="I43" s="82">
        <f>I42*1</f>
        <v>66842.46</v>
      </c>
    </row>
    <row r="44" spans="2:9">
      <c r="B44" s="60"/>
      <c r="C44" s="61"/>
      <c r="D44" s="61"/>
      <c r="E44" s="61"/>
      <c r="F44" s="61"/>
      <c r="G44" s="61"/>
      <c r="H44" s="61"/>
      <c r="I44" s="83"/>
    </row>
    <row r="45" spans="2:9">
      <c r="B45" s="62"/>
      <c r="C45" s="63"/>
      <c r="D45" s="63"/>
      <c r="E45" s="63"/>
      <c r="F45" s="64"/>
      <c r="G45" s="64"/>
      <c r="H45" s="65" t="s">
        <v>83</v>
      </c>
      <c r="I45" s="84">
        <f>I43</f>
        <v>66842.46</v>
      </c>
    </row>
    <row r="46" spans="2:9">
      <c r="B46" s="62"/>
      <c r="C46" s="63"/>
      <c r="D46" s="63"/>
      <c r="E46" s="63"/>
      <c r="F46" s="64"/>
      <c r="G46" s="64"/>
      <c r="H46" s="65" t="s">
        <v>84</v>
      </c>
      <c r="I46" s="84">
        <f>I45*6%</f>
        <v>4010.5476</v>
      </c>
    </row>
    <row r="47" spans="2:9">
      <c r="B47" s="66"/>
      <c r="C47" s="67"/>
      <c r="D47" s="67"/>
      <c r="E47" s="67"/>
      <c r="F47" s="68"/>
      <c r="G47" s="68"/>
      <c r="H47" s="69" t="s">
        <v>85</v>
      </c>
      <c r="I47" s="85">
        <f>SUM(I45:I46)</f>
        <v>70853.0076</v>
      </c>
    </row>
  </sheetData>
  <mergeCells count="23">
    <mergeCell ref="B1:I1"/>
    <mergeCell ref="B2:E2"/>
    <mergeCell ref="B44:I44"/>
    <mergeCell ref="B10:B11"/>
    <mergeCell ref="B13:B15"/>
    <mergeCell ref="B19:B23"/>
    <mergeCell ref="B24:B26"/>
    <mergeCell ref="B28:B31"/>
    <mergeCell ref="B34:B35"/>
    <mergeCell ref="B36:B37"/>
    <mergeCell ref="B38:B39"/>
    <mergeCell ref="C3:C4"/>
    <mergeCell ref="C6:C11"/>
    <mergeCell ref="C13:C15"/>
    <mergeCell ref="C17:C40"/>
    <mergeCell ref="D10:D11"/>
    <mergeCell ref="D13:D14"/>
    <mergeCell ref="D19:D23"/>
    <mergeCell ref="D24:D26"/>
    <mergeCell ref="D28:D31"/>
    <mergeCell ref="D34:D35"/>
    <mergeCell ref="D36:D37"/>
    <mergeCell ref="D38:D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预算单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范雨青</dc:creator>
  <cp:lastModifiedBy>尘归尘</cp:lastModifiedBy>
  <dcterms:created xsi:type="dcterms:W3CDTF">2024-11-02T11:05:00Z</dcterms:created>
  <dcterms:modified xsi:type="dcterms:W3CDTF">2025-04-10T08:21:09Z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A314EE1FC1214FB080CCDBB3AC685A37_13</vt:lpwstr>
  </property>
  <property fmtid="{D5CDD505-2E9C-101B-9397-08002B2CF9AE}" pid="3" name="KSOProductBuildVer">
    <vt:lpwstr>2052-12.1.0.20305</vt:lpwstr>
  </property>
</Properties>
</file>