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ystal.mao\Desktop\penny\报价 &amp; 财务\Fasenra\SOW-Fasenra相关品牌内容与重度哮喘知识幻灯撰写\第一次结算\"/>
    </mc:Choice>
  </mc:AlternateContent>
  <xr:revisionPtr revIDLastSave="0" documentId="13_ncr:1_{9FB0CD92-870F-48A1-BEB3-293FDAF2D5FB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</workbook>
</file>

<file path=xl/calcChain.xml><?xml version="1.0" encoding="utf-8"?>
<calcChain xmlns="http://schemas.openxmlformats.org/spreadsheetml/2006/main">
  <c r="N44" i="11" l="1"/>
  <c r="L34" i="11"/>
  <c r="L21" i="11"/>
  <c r="N21" i="11" s="1"/>
  <c r="L9" i="11"/>
  <c r="L10" i="11" s="1"/>
  <c r="N10" i="11" s="1"/>
  <c r="N11" i="12"/>
  <c r="C11" i="9" s="1"/>
  <c r="N34" i="11"/>
  <c r="N33" i="11"/>
  <c r="I9" i="12"/>
  <c r="I10" i="12" s="1"/>
  <c r="I11" i="12" s="1"/>
  <c r="I42" i="11"/>
  <c r="I41" i="11"/>
  <c r="I38" i="11"/>
  <c r="I37" i="11"/>
  <c r="I39" i="11" s="1"/>
  <c r="I34" i="11"/>
  <c r="I33" i="11"/>
  <c r="I35" i="11" s="1"/>
  <c r="I30" i="11"/>
  <c r="I29" i="11"/>
  <c r="I31" i="11" s="1"/>
  <c r="I26" i="11"/>
  <c r="I25" i="11"/>
  <c r="I27" i="11" s="1"/>
  <c r="I22" i="11"/>
  <c r="I21" i="11"/>
  <c r="I23" i="11" s="1"/>
  <c r="I18" i="11"/>
  <c r="I17" i="11"/>
  <c r="I14" i="11"/>
  <c r="I13" i="11"/>
  <c r="I15" i="11" s="1"/>
  <c r="I10" i="11"/>
  <c r="I9" i="11"/>
  <c r="I11" i="11" s="1"/>
  <c r="N9" i="11" l="1"/>
  <c r="N11" i="11" s="1"/>
  <c r="I19" i="11"/>
  <c r="I43" i="11"/>
  <c r="N43" i="11"/>
  <c r="L22" i="11"/>
  <c r="N22" i="11" s="1"/>
  <c r="N35" i="11"/>
  <c r="N23" i="11"/>
  <c r="I44" i="11"/>
  <c r="E9" i="7" s="1"/>
  <c r="H9" i="7" s="1"/>
  <c r="H10" i="7" s="1"/>
  <c r="C9" i="9" l="1"/>
  <c r="I9" i="7" l="1"/>
  <c r="L9" i="7" s="1"/>
  <c r="L10" i="7" s="1"/>
  <c r="C13" i="9" s="1"/>
  <c r="C15" i="9" s="1"/>
  <c r="C19" i="9" l="1"/>
  <c r="C16" i="9"/>
  <c r="C17" i="9" s="1"/>
</calcChain>
</file>

<file path=xl/sharedStrings.xml><?xml version="1.0" encoding="utf-8"?>
<sst xmlns="http://schemas.openxmlformats.org/spreadsheetml/2006/main" count="194" uniqueCount="54">
  <si>
    <t>Quotation</t>
  </si>
  <si>
    <t>Client:</t>
  </si>
  <si>
    <t>AstraZeneca</t>
  </si>
  <si>
    <t xml:space="preserve">Project Name: </t>
  </si>
  <si>
    <t>Fasenra品牌相关幻灯与材料制作</t>
  </si>
  <si>
    <t>Supplier Contact Information:</t>
  </si>
  <si>
    <t>lily.chen@ubs-cn.com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</si>
  <si>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</si>
  <si>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</si>
  <si>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</si>
  <si>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</si>
  <si>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</si>
  <si>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</si>
  <si>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</si>
  <si>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</si>
  <si>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</si>
  <si>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</si>
  <si>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</si>
  <si>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</si>
  <si>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</si>
  <si>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</si>
  <si>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</si>
  <si>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</si>
  <si>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</si>
  <si>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1.品牌核心幻灯
对于Fasenra的机制及哮喘治疗目标的探讨幻灯片,30p*3套</t>
  </si>
  <si>
    <t>全国会幻灯(new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</si>
  <si>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</si>
  <si>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</si>
  <si>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PPT美化(普通美化)(new work)</t>
  </si>
  <si>
    <t>使用PPT重绘图表、字体设定、动作设定等</t>
  </si>
  <si>
    <t>Sub-Total</t>
  </si>
  <si>
    <t>2.重度哮喘治疗进入新的篇章材料;
重度哮喘的治疗领域新的进展或突破幻灯片，30p*1套</t>
  </si>
  <si>
    <t>3.EOS在诊断-分型-预后中的临床作用材料
嗜酸性粒细胞在诊断至预后中在临床的作用幻灯片*30p*1套</t>
  </si>
  <si>
    <t>5.会议幻灯；
5月份会议幻灯准备，主题根据会议主题制定。30p*2套</t>
  </si>
  <si>
    <t>6.重度哮喘患者疾病故事;
根据3位患者肖像撰写其疾病教育故事幻灯片，30p*3套</t>
  </si>
  <si>
    <t>销售培训幻灯(new work)</t>
  </si>
  <si>
    <t>8. .Role Play；
销售培训教育3个场景角色扮演带入幻灯，15p*3套</t>
  </si>
  <si>
    <t>9. Fasenra销售拜访策略；
Fasenra销售拜访路径及相关策略幻灯，30p*1套</t>
  </si>
  <si>
    <t>Fasenra品牌相关一图读懂;
对Fasenra相关主题创意物料进行设计与制作，一图读懂长图文10屏*14篇。</t>
  </si>
  <si>
    <t>手绘长图文（简单）</t>
  </si>
  <si>
    <t>含单个手绘人物形象设计，完稿（不含租图费）</t>
  </si>
  <si>
    <t>屏</t>
  </si>
  <si>
    <t>项目管理/人员管理 
Service Fee/Staffing Fee</t>
  </si>
  <si>
    <t>项目管理费用 %</t>
  </si>
  <si>
    <t>含项目协调，(仅适用于牵涉到包含多个交付物，需要安排多个交付时间点，或多部门协调沟通的项目)；另必要的医学团队支持等</t>
  </si>
  <si>
    <t>%</t>
  </si>
  <si>
    <t>Fasenra品牌相关幻灯与材料制作</t>
    <phoneticPr fontId="15" type="noConversion"/>
  </si>
  <si>
    <t>4. 重度哮喘未控制及EOS相关；
重度哮喘未控制的定义及重度哮喘分型的重要性幻灯片，30p*3套</t>
    <phoneticPr fontId="15" type="noConversion"/>
  </si>
  <si>
    <t>7. 疑义处理;
Fasenra相关问题潜在问答撰写幻灯片，50p*1套</t>
    <phoneticPr fontId="15" type="noConversion"/>
  </si>
  <si>
    <t>第一次结算（2025.04.02）</t>
    <phoneticPr fontId="15" type="noConversion"/>
  </si>
  <si>
    <t>备注</t>
    <phoneticPr fontId="15" type="noConversion"/>
  </si>
  <si>
    <t>包含三套幻灯，第一套幻灯37P，第二套幻灯34P，第三套幻灯35P
（已去除封面封底、讨论及目录页）</t>
    <phoneticPr fontId="15" type="noConversion"/>
  </si>
  <si>
    <t>包含三套幻灯，第一套幻灯24P，第二套幻灯27P，第三套幻灯25P
（已去除封面封底、讨论及目录页）</t>
    <phoneticPr fontId="15" type="noConversion"/>
  </si>
  <si>
    <t>1套幻灯，61P
（已去除封面封底、讨论及目录页）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</si>
</sst>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0.00_);[Red]\(0.00\)"/>
    <numFmt numFmtId="181" formatCode="\¥#,##0.00;[Red]\¥#,##0.00"/>
  </numFmts>
  <fonts count="19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name val="宋体"/>
      <family val="3"/>
      <charset val="134"/>
    </font>
    <font>
      <sz val="9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</cellStyleXfs>
  <cellXfs count="111">
    <xf numFmtId="0" fontId="0" fillId="0" borderId="0" xfId="0">
      <alignment vertical="center"/>
    </xf>
    <xf numFmtId="0" fontId="14" fillId="0" borderId="0" xfId="6"/>
    <xf numFmtId="0" fontId="0" fillId="0" borderId="0" xfId="0" applyAlignment="1">
      <alignment vertical="center" wrapText="1"/>
    </xf>
    <xf numFmtId="0" fontId="2" fillId="0" borderId="0" xfId="4" applyFont="1">
      <alignment vertical="center"/>
    </xf>
    <xf numFmtId="176" fontId="3" fillId="0" borderId="0" xfId="4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176" fontId="3" fillId="0" borderId="0" xfId="4" applyNumberFormat="1" applyFont="1" applyAlignment="1">
      <alignment horizontal="center"/>
    </xf>
    <xf numFmtId="176" fontId="4" fillId="0" borderId="0" xfId="4" applyNumberFormat="1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2" fillId="0" borderId="1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/>
    </xf>
    <xf numFmtId="177" fontId="3" fillId="0" borderId="4" xfId="7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76" fontId="2" fillId="0" borderId="0" xfId="4" applyNumberFormat="1" applyFont="1" applyAlignment="1"/>
    <xf numFmtId="176" fontId="2" fillId="0" borderId="0" xfId="4" applyNumberFormat="1" applyFont="1" applyAlignment="1">
      <alignment wrapText="1"/>
    </xf>
    <xf numFmtId="0" fontId="2" fillId="0" borderId="0" xfId="4" applyFont="1" applyAlignment="1">
      <alignment horizontal="left" vertical="center"/>
    </xf>
    <xf numFmtId="176" fontId="7" fillId="0" borderId="0" xfId="4" applyNumberFormat="1" applyFont="1" applyAlignment="1">
      <alignment horizontal="left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176" fontId="7" fillId="0" borderId="0" xfId="4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 wrapText="1"/>
    </xf>
    <xf numFmtId="179" fontId="8" fillId="0" borderId="6" xfId="8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180" fontId="3" fillId="0" borderId="4" xfId="7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37" fontId="9" fillId="0" borderId="4" xfId="1" applyNumberFormat="1" applyFont="1" applyFill="1" applyBorder="1" applyAlignment="1">
      <alignment horizontal="center" vertical="center"/>
    </xf>
    <xf numFmtId="181" fontId="2" fillId="0" borderId="4" xfId="1" applyNumberFormat="1" applyFont="1" applyFill="1" applyBorder="1" applyAlignment="1">
      <alignment horizontal="center" vertical="center"/>
    </xf>
    <xf numFmtId="176" fontId="2" fillId="0" borderId="0" xfId="8" applyNumberFormat="1" applyFont="1" applyAlignment="1">
      <alignment vertical="center"/>
    </xf>
    <xf numFmtId="0" fontId="10" fillId="0" borderId="0" xfId="0" applyFont="1">
      <alignment vertical="center"/>
    </xf>
    <xf numFmtId="0" fontId="8" fillId="0" borderId="0" xfId="4" applyFont="1">
      <alignment vertical="center"/>
    </xf>
    <xf numFmtId="179" fontId="8" fillId="0" borderId="0" xfId="4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179" fontId="4" fillId="0" borderId="0" xfId="4" applyNumberFormat="1" applyFont="1" applyAlignment="1">
      <alignment horizontal="center"/>
    </xf>
    <xf numFmtId="176" fontId="4" fillId="0" borderId="0" xfId="4" applyNumberFormat="1" applyFont="1" applyAlignment="1">
      <alignment horizontal="center"/>
    </xf>
    <xf numFmtId="0" fontId="4" fillId="0" borderId="0" xfId="8" applyFont="1" applyAlignment="1">
      <alignment wrapText="1"/>
    </xf>
    <xf numFmtId="0" fontId="8" fillId="0" borderId="0" xfId="8" applyFont="1" applyAlignment="1">
      <alignment vertical="center"/>
    </xf>
    <xf numFmtId="179" fontId="8" fillId="0" borderId="0" xfId="8" applyNumberFormat="1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applyFont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40" fontId="9" fillId="0" borderId="4" xfId="7" applyNumberFormat="1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3" fillId="0" borderId="4" xfId="4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178" fontId="2" fillId="0" borderId="5" xfId="1" applyNumberFormat="1" applyFont="1" applyFill="1" applyBorder="1" applyAlignment="1">
      <alignment horizontal="right" vertical="center"/>
    </xf>
    <xf numFmtId="0" fontId="2" fillId="6" borderId="10" xfId="0" applyFont="1" applyFill="1" applyBorder="1" applyAlignment="1">
      <alignment horizontal="right" vertical="center" wrapText="1"/>
    </xf>
    <xf numFmtId="178" fontId="2" fillId="6" borderId="11" xfId="1" applyNumberFormat="1" applyFont="1" applyFill="1" applyBorder="1" applyAlignment="1">
      <alignment horizontal="right" vertical="center"/>
    </xf>
    <xf numFmtId="176" fontId="2" fillId="4" borderId="10" xfId="8" applyNumberFormat="1" applyFont="1" applyFill="1" applyBorder="1" applyAlignment="1">
      <alignment horizontal="right" vertical="center"/>
    </xf>
    <xf numFmtId="178" fontId="2" fillId="4" borderId="11" xfId="8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0" fontId="3" fillId="0" borderId="0" xfId="2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3" fillId="7" borderId="0" xfId="2" applyNumberFormat="1" applyFont="1" applyFill="1" applyAlignment="1">
      <alignment vertical="center"/>
    </xf>
    <xf numFmtId="0" fontId="8" fillId="2" borderId="4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 wrapText="1"/>
    </xf>
    <xf numFmtId="0" fontId="2" fillId="2" borderId="4" xfId="8" applyFont="1" applyFill="1" applyBorder="1" applyAlignment="1">
      <alignment horizontal="left" vertical="center"/>
    </xf>
    <xf numFmtId="0" fontId="8" fillId="0" borderId="12" xfId="8" applyFont="1" applyBorder="1" applyAlignment="1">
      <alignment horizontal="center" vertical="center"/>
    </xf>
    <xf numFmtId="37" fontId="9" fillId="0" borderId="13" xfId="1" applyNumberFormat="1" applyFont="1" applyFill="1" applyBorder="1" applyAlignment="1">
      <alignment horizontal="center" vertical="center"/>
    </xf>
    <xf numFmtId="181" fontId="2" fillId="0" borderId="13" xfId="1" applyNumberFormat="1" applyFont="1" applyFill="1" applyBorder="1" applyAlignment="1">
      <alignment horizontal="center" vertical="center"/>
    </xf>
    <xf numFmtId="179" fontId="8" fillId="8" borderId="4" xfId="8" applyNumberFormat="1" applyFont="1" applyFill="1" applyBorder="1" applyAlignment="1">
      <alignment horizontal="center" vertical="center"/>
    </xf>
    <xf numFmtId="0" fontId="8" fillId="8" borderId="4" xfId="8" applyFont="1" applyFill="1" applyBorder="1" applyAlignment="1">
      <alignment horizontal="center" vertical="center"/>
    </xf>
    <xf numFmtId="0" fontId="16" fillId="2" borderId="4" xfId="8" applyFont="1" applyFill="1" applyBorder="1" applyAlignment="1">
      <alignment horizontal="left" vertical="center"/>
    </xf>
    <xf numFmtId="0" fontId="17" fillId="0" borderId="4" xfId="7" applyFont="1" applyBorder="1" applyAlignment="1">
      <alignment horizontal="center" vertical="center"/>
    </xf>
    <xf numFmtId="181" fontId="18" fillId="0" borderId="4" xfId="1" applyNumberFormat="1" applyFont="1" applyFill="1" applyBorder="1" applyAlignment="1">
      <alignment horizontal="center" vertical="center"/>
    </xf>
    <xf numFmtId="178" fontId="2" fillId="9" borderId="13" xfId="8" applyNumberFormat="1" applyFont="1" applyFill="1" applyBorder="1" applyAlignment="1">
      <alignment horizontal="center" vertical="center"/>
    </xf>
    <xf numFmtId="178" fontId="2" fillId="8" borderId="4" xfId="8" applyNumberFormat="1" applyFont="1" applyFill="1" applyBorder="1" applyAlignment="1">
      <alignment horizontal="center" vertical="center"/>
    </xf>
    <xf numFmtId="179" fontId="8" fillId="0" borderId="4" xfId="8" applyNumberFormat="1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37" fontId="6" fillId="0" borderId="4" xfId="1" applyNumberFormat="1" applyFont="1" applyFill="1" applyBorder="1" applyAlignment="1">
      <alignment horizontal="center" vertical="center"/>
    </xf>
    <xf numFmtId="178" fontId="2" fillId="9" borderId="4" xfId="8" applyNumberFormat="1" applyFont="1" applyFill="1" applyBorder="1" applyAlignment="1">
      <alignment horizontal="center" vertical="center"/>
    </xf>
    <xf numFmtId="0" fontId="8" fillId="0" borderId="4" xfId="8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8" borderId="4" xfId="8" applyFont="1" applyFill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78" fontId="2" fillId="8" borderId="4" xfId="8" applyNumberFormat="1" applyFont="1" applyFill="1" applyBorder="1" applyAlignment="1">
      <alignment horizontal="right" vertical="center"/>
    </xf>
    <xf numFmtId="178" fontId="2" fillId="9" borderId="4" xfId="8" applyNumberFormat="1" applyFont="1" applyFill="1" applyBorder="1" applyAlignment="1">
      <alignment horizontal="right" vertical="center"/>
    </xf>
    <xf numFmtId="0" fontId="1" fillId="0" borderId="0" xfId="4" applyFont="1" applyAlignment="1">
      <alignment horizontal="center" vertical="center"/>
    </xf>
    <xf numFmtId="0" fontId="2" fillId="2" borderId="8" xfId="8" applyFont="1" applyFill="1" applyBorder="1" applyAlignment="1">
      <alignment horizontal="left" vertical="center"/>
    </xf>
    <xf numFmtId="0" fontId="2" fillId="2" borderId="9" xfId="8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2" borderId="4" xfId="8" applyFont="1" applyFill="1" applyBorder="1" applyAlignment="1">
      <alignment horizontal="left" vertical="center" wrapText="1"/>
    </xf>
    <xf numFmtId="0" fontId="8" fillId="2" borderId="4" xfId="8" applyFont="1" applyFill="1" applyBorder="1" applyAlignment="1">
      <alignment horizontal="left" vertical="center"/>
    </xf>
    <xf numFmtId="0" fontId="8" fillId="2" borderId="13" xfId="8" applyFont="1" applyFill="1" applyBorder="1" applyAlignment="1">
      <alignment horizontal="left" vertical="center"/>
    </xf>
    <xf numFmtId="0" fontId="2" fillId="0" borderId="4" xfId="4" applyFont="1" applyBorder="1" applyAlignment="1">
      <alignment horizontal="right" vertical="center" wrapText="1"/>
    </xf>
    <xf numFmtId="176" fontId="2" fillId="9" borderId="4" xfId="8" applyNumberFormat="1" applyFont="1" applyFill="1" applyBorder="1" applyAlignment="1">
      <alignment horizontal="right" vertical="center"/>
    </xf>
    <xf numFmtId="0" fontId="2" fillId="2" borderId="4" xfId="8" applyFont="1" applyFill="1" applyBorder="1" applyAlignment="1">
      <alignment horizontal="left" vertical="center" wrapText="1"/>
    </xf>
    <xf numFmtId="0" fontId="2" fillId="8" borderId="4" xfId="8" applyFont="1" applyFill="1" applyBorder="1" applyAlignment="1">
      <alignment horizontal="center" vertical="center"/>
    </xf>
    <xf numFmtId="0" fontId="2" fillId="2" borderId="4" xfId="8" applyFont="1" applyFill="1" applyBorder="1" applyAlignment="1">
      <alignment horizontal="left" vertical="center"/>
    </xf>
    <xf numFmtId="0" fontId="2" fillId="8" borderId="12" xfId="8" applyFont="1" applyFill="1" applyBorder="1" applyAlignment="1">
      <alignment horizontal="center" vertical="center"/>
    </xf>
    <xf numFmtId="0" fontId="2" fillId="8" borderId="14" xfId="8" applyFont="1" applyFill="1" applyBorder="1" applyAlignment="1">
      <alignment horizontal="center" vertical="center"/>
    </xf>
    <xf numFmtId="0" fontId="2" fillId="8" borderId="15" xfId="8" applyFont="1" applyFill="1" applyBorder="1" applyAlignment="1">
      <alignment horizontal="center" vertical="center"/>
    </xf>
    <xf numFmtId="179" fontId="8" fillId="8" borderId="16" xfId="8" applyNumberFormat="1" applyFont="1" applyFill="1" applyBorder="1" applyAlignment="1">
      <alignment horizontal="center" vertical="center"/>
    </xf>
    <xf numFmtId="179" fontId="8" fillId="8" borderId="17" xfId="8" applyNumberFormat="1" applyFont="1" applyFill="1" applyBorder="1" applyAlignment="1">
      <alignment horizontal="center" vertical="center"/>
    </xf>
    <xf numFmtId="37" fontId="9" fillId="0" borderId="4" xfId="1" applyNumberFormat="1" applyFont="1" applyFill="1" applyBorder="1" applyAlignment="1">
      <alignment horizontal="left" vertical="center" wrapText="1"/>
    </xf>
  </cellXfs>
  <cellStyles count="9">
    <cellStyle name="百分比" xfId="2" builtinId="5"/>
    <cellStyle name="常规" xfId="0" builtinId="0"/>
    <cellStyle name="常规 2" xfId="4" xr:uid="{00000000-0005-0000-0000-000031000000}"/>
    <cellStyle name="常规 3 3" xfId="5" xr:uid="{00000000-0005-0000-0000-000032000000}"/>
    <cellStyle name="常规_flash" xfId="6" xr:uid="{00000000-0005-0000-0000-000033000000}"/>
    <cellStyle name="常规_quotation GW" xfId="7" xr:uid="{00000000-0005-0000-0000-000034000000}"/>
    <cellStyle name="常规_长城会短信相关活动报价1016" xfId="8" xr:uid="{00000000-0005-0000-0000-000035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y.c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zoomScale="76" zoomScaleNormal="76" workbookViewId="0">
      <selection activeCell="C19" sqref="C19"/>
    </sheetView>
  </sheetViews>
  <sheetFormatPr defaultColWidth="8.83203125" defaultRowHeight="15" x14ac:dyDescent="0.25"/>
  <cols>
    <col min="1" max="1" width="5.08203125" customWidth="1"/>
    <col min="2" max="2" width="39.58203125" customWidth="1"/>
    <col min="3" max="3" width="42.4140625" customWidth="1"/>
    <col min="4" max="4" width="19.33203125" customWidth="1"/>
  </cols>
  <sheetData>
    <row r="1" spans="2:3" ht="37.5" customHeight="1" x14ac:dyDescent="0.25">
      <c r="B1" s="90" t="s">
        <v>0</v>
      </c>
      <c r="C1" s="90"/>
    </row>
    <row r="2" spans="2:3" x14ac:dyDescent="0.4">
      <c r="B2" s="3" t="s">
        <v>1</v>
      </c>
      <c r="C2" s="4" t="s">
        <v>2</v>
      </c>
    </row>
    <row r="3" spans="2:3" ht="16.5" x14ac:dyDescent="0.45">
      <c r="B3" s="3" t="s">
        <v>3</v>
      </c>
      <c r="C3" s="7" t="s">
        <v>46</v>
      </c>
    </row>
    <row r="4" spans="2:3" s="1" customFormat="1" ht="16.5" customHeight="1" x14ac:dyDescent="0.25">
      <c r="B4" s="9" t="s">
        <v>5</v>
      </c>
      <c r="C4" s="10" t="s">
        <v>6</v>
      </c>
    </row>
    <row r="5" spans="2:3" s="1" customFormat="1" ht="16.5" customHeight="1" x14ac:dyDescent="0.25">
      <c r="B5" s="9" t="s">
        <v>7</v>
      </c>
      <c r="C5" s="11"/>
    </row>
    <row r="6" spans="2:3" s="1" customFormat="1" ht="16.5" customHeight="1" x14ac:dyDescent="0.25">
      <c r="B6" s="12"/>
      <c r="C6" s="12"/>
    </row>
    <row r="7" spans="2:3" s="1" customFormat="1" ht="30.75" customHeight="1" x14ac:dyDescent="0.25">
      <c r="B7" s="13" t="s">
        <v>8</v>
      </c>
      <c r="C7" s="14" t="s">
        <v>9</v>
      </c>
    </row>
    <row r="8" spans="2:3" s="1" customFormat="1" x14ac:dyDescent="0.25">
      <c r="B8" s="91" t="s">
        <v>10</v>
      </c>
      <c r="C8" s="92"/>
    </row>
    <row r="9" spans="2:3" s="1" customFormat="1" x14ac:dyDescent="0.25">
      <c r="B9" s="54" t="s">
        <v>11</v>
      </c>
      <c r="C9" s="55">
        <f>Medical!N44</f>
        <v>156551</v>
      </c>
    </row>
    <row r="10" spans="2:3" s="1" customFormat="1" x14ac:dyDescent="0.25">
      <c r="B10" s="91" t="s">
        <v>12</v>
      </c>
      <c r="C10" s="92"/>
    </row>
    <row r="11" spans="2:3" s="1" customFormat="1" x14ac:dyDescent="0.25">
      <c r="B11" s="54" t="s">
        <v>11</v>
      </c>
      <c r="C11" s="55">
        <f>Creative!N11</f>
        <v>0</v>
      </c>
    </row>
    <row r="12" spans="2:3" s="1" customFormat="1" x14ac:dyDescent="0.25">
      <c r="B12" s="91" t="s">
        <v>13</v>
      </c>
      <c r="C12" s="92"/>
    </row>
    <row r="13" spans="2:3" s="1" customFormat="1" x14ac:dyDescent="0.25">
      <c r="B13" s="54" t="s">
        <v>11</v>
      </c>
      <c r="C13" s="55">
        <f>'Staffing Fee'!L10</f>
        <v>21917.140000000003</v>
      </c>
    </row>
    <row r="14" spans="2:3" ht="6" customHeight="1" x14ac:dyDescent="0.25">
      <c r="B14" s="93"/>
      <c r="C14" s="94"/>
    </row>
    <row r="15" spans="2:3" x14ac:dyDescent="0.25">
      <c r="B15" s="56" t="s">
        <v>11</v>
      </c>
      <c r="C15" s="57">
        <f>C13+C11+C9</f>
        <v>178468.14</v>
      </c>
    </row>
    <row r="16" spans="2:3" x14ac:dyDescent="0.25">
      <c r="B16" s="56" t="s">
        <v>14</v>
      </c>
      <c r="C16" s="57">
        <f>C15*0.06</f>
        <v>10708.088400000001</v>
      </c>
    </row>
    <row r="17" spans="2:3" x14ac:dyDescent="0.25">
      <c r="B17" s="58" t="s">
        <v>15</v>
      </c>
      <c r="C17" s="59">
        <f>C15+C16</f>
        <v>189176.22840000002</v>
      </c>
    </row>
    <row r="18" spans="2:3" x14ac:dyDescent="0.25">
      <c r="B18" s="60"/>
      <c r="C18" s="61"/>
    </row>
    <row r="19" spans="2:3" x14ac:dyDescent="0.25">
      <c r="B19" s="62" t="s">
        <v>16</v>
      </c>
      <c r="C19" s="63">
        <f>C13/C15</f>
        <v>0.12280701754385966</v>
      </c>
    </row>
    <row r="20" spans="2:3" x14ac:dyDescent="0.25">
      <c r="B20" s="20"/>
    </row>
    <row r="21" spans="2:3" x14ac:dyDescent="0.25">
      <c r="B21" s="20"/>
    </row>
    <row r="22" spans="2:3" x14ac:dyDescent="0.25">
      <c r="B22" s="20"/>
    </row>
    <row r="23" spans="2:3" x14ac:dyDescent="0.25">
      <c r="B23" s="20"/>
    </row>
    <row r="24" spans="2:3" x14ac:dyDescent="0.25">
      <c r="B24" s="20"/>
    </row>
  </sheetData>
  <mergeCells count="5">
    <mergeCell ref="B1:C1"/>
    <mergeCell ref="B8:C8"/>
    <mergeCell ref="B10:C10"/>
    <mergeCell ref="B12:C12"/>
    <mergeCell ref="B14:C14"/>
  </mergeCells>
  <phoneticPr fontId="15" type="noConversion"/>
  <hyperlinks>
    <hyperlink ref="C4" r:id="rId1" tooltip="mailto:lily.chen@ubs-cn.com" xr:uid="{00000000-0004-0000-0000-000000000000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4"/>
  <sheetViews>
    <sheetView tabSelected="1" topLeftCell="A25" zoomScale="71" zoomScaleNormal="71" workbookViewId="0">
      <selection activeCell="L21" sqref="L21"/>
    </sheetView>
  </sheetViews>
  <sheetFormatPr defaultColWidth="8.6640625" defaultRowHeight="15" x14ac:dyDescent="0.25"/>
  <cols>
    <col min="2" max="2" width="30.25" customWidth="1"/>
    <col min="3" max="3" width="46.58203125" customWidth="1"/>
    <col min="4" max="4" width="16.9140625" customWidth="1"/>
    <col min="5" max="5" width="10.6640625" style="24" customWidth="1"/>
    <col min="6" max="6" width="5.5" style="24" customWidth="1"/>
    <col min="7" max="7" width="9.6640625" style="24" customWidth="1"/>
    <col min="8" max="8" width="12.1640625" style="24" customWidth="1"/>
    <col min="9" max="9" width="12.33203125"/>
    <col min="10" max="10" width="10.6640625" style="24" customWidth="1"/>
    <col min="11" max="13" width="14.25" style="24" customWidth="1"/>
    <col min="14" max="14" width="13.33203125" customWidth="1"/>
    <col min="15" max="15" width="18.75" customWidth="1"/>
  </cols>
  <sheetData>
    <row r="1" spans="2:15" ht="52" customHeight="1" x14ac:dyDescent="0.25">
      <c r="B1" s="90" t="s">
        <v>0</v>
      </c>
      <c r="C1" s="90"/>
      <c r="D1" s="37"/>
      <c r="E1" s="38"/>
      <c r="F1" s="39"/>
      <c r="G1" s="39"/>
      <c r="H1" s="39"/>
      <c r="J1" s="38"/>
      <c r="K1" s="39"/>
      <c r="L1" s="39"/>
      <c r="M1" s="39"/>
    </row>
    <row r="2" spans="2:15" ht="16.5" x14ac:dyDescent="0.45">
      <c r="B2" s="37" t="s">
        <v>1</v>
      </c>
      <c r="C2" s="7" t="s">
        <v>2</v>
      </c>
      <c r="D2" s="40"/>
      <c r="E2" s="41"/>
      <c r="F2" s="42"/>
      <c r="G2" s="42"/>
      <c r="H2" s="42"/>
      <c r="J2" s="41"/>
      <c r="K2" s="42"/>
      <c r="L2" s="42"/>
      <c r="M2" s="42"/>
    </row>
    <row r="3" spans="2:15" ht="16.5" x14ac:dyDescent="0.45">
      <c r="B3" s="37" t="s">
        <v>3</v>
      </c>
      <c r="C3" s="7" t="s">
        <v>4</v>
      </c>
      <c r="D3" s="43"/>
      <c r="E3" s="41"/>
      <c r="F3" s="42"/>
      <c r="G3" s="42"/>
      <c r="H3" s="42"/>
      <c r="J3" s="41"/>
      <c r="K3" s="42"/>
      <c r="L3" s="42"/>
      <c r="M3" s="42"/>
    </row>
    <row r="4" spans="2:15" ht="16.5" x14ac:dyDescent="0.25">
      <c r="B4" s="44" t="s">
        <v>5</v>
      </c>
      <c r="C4" s="10" t="s">
        <v>6</v>
      </c>
      <c r="D4" s="44"/>
      <c r="E4" s="45"/>
      <c r="F4" s="46"/>
      <c r="G4" s="46"/>
      <c r="H4" s="46"/>
      <c r="J4" s="45"/>
      <c r="K4" s="46"/>
      <c r="L4" s="46"/>
      <c r="M4" s="46"/>
    </row>
    <row r="5" spans="2:15" ht="16.5" x14ac:dyDescent="0.25">
      <c r="B5" s="44" t="s">
        <v>7</v>
      </c>
      <c r="C5" s="47"/>
      <c r="D5" s="44"/>
      <c r="E5" s="45"/>
      <c r="F5" s="46"/>
      <c r="G5" s="46"/>
      <c r="H5" s="46"/>
      <c r="J5" s="45"/>
      <c r="K5" s="46"/>
      <c r="L5" s="46"/>
      <c r="M5" s="46"/>
    </row>
    <row r="6" spans="2:15" ht="26" customHeight="1" x14ac:dyDescent="0.25">
      <c r="B6" s="48"/>
      <c r="C6" s="48"/>
      <c r="D6" s="48"/>
      <c r="E6" s="45"/>
      <c r="F6" s="46"/>
      <c r="G6" s="46"/>
      <c r="H6" s="46"/>
      <c r="J6" s="108" t="s">
        <v>49</v>
      </c>
      <c r="K6" s="109"/>
      <c r="L6" s="109"/>
      <c r="M6" s="109"/>
      <c r="N6" s="109"/>
      <c r="O6" s="109"/>
    </row>
    <row r="7" spans="2:15" ht="49.5" x14ac:dyDescent="0.25">
      <c r="B7" s="27" t="s">
        <v>8</v>
      </c>
      <c r="C7" s="28" t="s">
        <v>17</v>
      </c>
      <c r="D7" s="28" t="s">
        <v>18</v>
      </c>
      <c r="E7" s="29" t="s">
        <v>19</v>
      </c>
      <c r="F7" s="27" t="s">
        <v>20</v>
      </c>
      <c r="G7" s="27" t="s">
        <v>21</v>
      </c>
      <c r="H7" s="27" t="s">
        <v>22</v>
      </c>
      <c r="I7" s="67" t="s">
        <v>23</v>
      </c>
      <c r="J7" s="70" t="s">
        <v>19</v>
      </c>
      <c r="K7" s="71" t="s">
        <v>20</v>
      </c>
      <c r="L7" s="71" t="s">
        <v>21</v>
      </c>
      <c r="M7" s="71" t="s">
        <v>22</v>
      </c>
      <c r="N7" s="71" t="s">
        <v>23</v>
      </c>
      <c r="O7" s="71" t="s">
        <v>50</v>
      </c>
    </row>
    <row r="8" spans="2:15" ht="48" customHeight="1" x14ac:dyDescent="0.25">
      <c r="B8" s="97" t="s">
        <v>24</v>
      </c>
      <c r="C8" s="98"/>
      <c r="D8" s="98"/>
      <c r="E8" s="98"/>
      <c r="F8" s="98"/>
      <c r="G8" s="98"/>
      <c r="H8" s="98"/>
      <c r="I8" s="99"/>
      <c r="J8" s="64"/>
      <c r="K8" s="64"/>
      <c r="L8" s="64"/>
      <c r="M8" s="72"/>
      <c r="N8" s="64"/>
      <c r="O8" s="64"/>
    </row>
    <row r="9" spans="2:15" ht="65" x14ac:dyDescent="0.25">
      <c r="B9" s="49" t="s">
        <v>25</v>
      </c>
      <c r="C9" s="49" t="s">
        <v>26</v>
      </c>
      <c r="D9" s="95">
        <v>2024</v>
      </c>
      <c r="E9" s="50">
        <v>657</v>
      </c>
      <c r="F9" s="51" t="s">
        <v>27</v>
      </c>
      <c r="G9" s="52">
        <v>30</v>
      </c>
      <c r="H9" s="52">
        <v>3</v>
      </c>
      <c r="I9" s="68">
        <f t="shared" ref="I9:I14" si="0">E9*G9*H9</f>
        <v>59130</v>
      </c>
      <c r="J9" s="50">
        <v>657</v>
      </c>
      <c r="K9" s="51" t="s">
        <v>27</v>
      </c>
      <c r="L9" s="52">
        <f>37+34+35</f>
        <v>106</v>
      </c>
      <c r="M9" s="73">
        <v>3</v>
      </c>
      <c r="N9" s="33">
        <f>J9*L9</f>
        <v>69642</v>
      </c>
      <c r="O9" s="110" t="s">
        <v>51</v>
      </c>
    </row>
    <row r="10" spans="2:15" ht="65" x14ac:dyDescent="0.25">
      <c r="B10" s="53" t="s">
        <v>28</v>
      </c>
      <c r="C10" s="53" t="s">
        <v>29</v>
      </c>
      <c r="D10" s="96"/>
      <c r="E10" s="50">
        <v>50</v>
      </c>
      <c r="F10" s="51" t="s">
        <v>27</v>
      </c>
      <c r="G10" s="52">
        <v>30</v>
      </c>
      <c r="H10" s="52">
        <v>3</v>
      </c>
      <c r="I10" s="68">
        <f t="shared" si="0"/>
        <v>4500</v>
      </c>
      <c r="J10" s="50">
        <v>50</v>
      </c>
      <c r="K10" s="51" t="s">
        <v>27</v>
      </c>
      <c r="L10" s="52">
        <f>L9</f>
        <v>106</v>
      </c>
      <c r="M10" s="73">
        <v>3</v>
      </c>
      <c r="N10" s="33">
        <f>J10*L10</f>
        <v>5300</v>
      </c>
      <c r="O10" s="110" t="s">
        <v>51</v>
      </c>
    </row>
    <row r="11" spans="2:15" x14ac:dyDescent="0.25">
      <c r="B11" s="100" t="s">
        <v>30</v>
      </c>
      <c r="C11" s="100"/>
      <c r="D11" s="100"/>
      <c r="E11" s="100"/>
      <c r="F11" s="100"/>
      <c r="G11" s="100"/>
      <c r="H11" s="100"/>
      <c r="I11" s="69">
        <f>SUM(I9:I10)</f>
        <v>63630</v>
      </c>
      <c r="J11" s="34"/>
      <c r="K11" s="34"/>
      <c r="L11" s="34"/>
      <c r="M11" s="74"/>
      <c r="N11" s="34">
        <f>SUM(N9:N10)</f>
        <v>74942</v>
      </c>
      <c r="O11" s="34"/>
    </row>
    <row r="12" spans="2:15" s="36" customFormat="1" ht="40" customHeight="1" x14ac:dyDescent="0.25">
      <c r="B12" s="97" t="s">
        <v>31</v>
      </c>
      <c r="C12" s="98"/>
      <c r="D12" s="98"/>
      <c r="E12" s="98"/>
      <c r="F12" s="98"/>
      <c r="G12" s="98"/>
      <c r="H12" s="98"/>
      <c r="I12" s="99"/>
      <c r="J12" s="64"/>
      <c r="K12" s="64"/>
      <c r="L12" s="64"/>
      <c r="M12" s="72"/>
      <c r="N12" s="64"/>
      <c r="O12" s="64"/>
    </row>
    <row r="13" spans="2:15" ht="43.5" x14ac:dyDescent="0.25">
      <c r="B13" s="49" t="s">
        <v>25</v>
      </c>
      <c r="C13" s="49" t="s">
        <v>26</v>
      </c>
      <c r="D13" s="95">
        <v>2024</v>
      </c>
      <c r="E13" s="50">
        <v>657</v>
      </c>
      <c r="F13" s="51" t="s">
        <v>27</v>
      </c>
      <c r="G13" s="52">
        <v>30</v>
      </c>
      <c r="H13" s="52">
        <v>1</v>
      </c>
      <c r="I13" s="68">
        <f t="shared" si="0"/>
        <v>19710</v>
      </c>
      <c r="J13" s="50">
        <v>657</v>
      </c>
      <c r="K13" s="51" t="s">
        <v>27</v>
      </c>
      <c r="L13" s="52"/>
      <c r="M13" s="73"/>
      <c r="N13" s="33"/>
      <c r="O13" s="33"/>
    </row>
    <row r="14" spans="2:15" x14ac:dyDescent="0.25">
      <c r="B14" s="53" t="s">
        <v>28</v>
      </c>
      <c r="C14" s="53" t="s">
        <v>29</v>
      </c>
      <c r="D14" s="96"/>
      <c r="E14" s="50">
        <v>50</v>
      </c>
      <c r="F14" s="51" t="s">
        <v>27</v>
      </c>
      <c r="G14" s="52">
        <v>30</v>
      </c>
      <c r="H14" s="52">
        <v>1</v>
      </c>
      <c r="I14" s="68">
        <f t="shared" si="0"/>
        <v>1500</v>
      </c>
      <c r="J14" s="50">
        <v>50</v>
      </c>
      <c r="K14" s="51" t="s">
        <v>27</v>
      </c>
      <c r="L14" s="52"/>
      <c r="M14" s="73"/>
      <c r="N14" s="33"/>
      <c r="O14" s="33"/>
    </row>
    <row r="15" spans="2:15" x14ac:dyDescent="0.25">
      <c r="B15" s="100" t="s">
        <v>30</v>
      </c>
      <c r="C15" s="100"/>
      <c r="D15" s="100"/>
      <c r="E15" s="100"/>
      <c r="F15" s="100"/>
      <c r="G15" s="100"/>
      <c r="H15" s="100"/>
      <c r="I15" s="69">
        <f>SUM(I13:I14)</f>
        <v>21210</v>
      </c>
      <c r="J15" s="34"/>
      <c r="K15" s="34"/>
      <c r="L15" s="34"/>
      <c r="M15" s="74"/>
      <c r="N15" s="34"/>
      <c r="O15" s="34"/>
    </row>
    <row r="16" spans="2:15" ht="41" customHeight="1" x14ac:dyDescent="0.25">
      <c r="B16" s="97" t="s">
        <v>32</v>
      </c>
      <c r="C16" s="98"/>
      <c r="D16" s="98"/>
      <c r="E16" s="98"/>
      <c r="F16" s="98"/>
      <c r="G16" s="98"/>
      <c r="H16" s="98"/>
      <c r="I16" s="99"/>
      <c r="J16" s="64"/>
      <c r="K16" s="64"/>
      <c r="L16" s="64"/>
      <c r="M16" s="72"/>
      <c r="N16" s="64"/>
      <c r="O16" s="64"/>
    </row>
    <row r="17" spans="2:15" ht="43.5" x14ac:dyDescent="0.25">
      <c r="B17" s="49" t="s">
        <v>25</v>
      </c>
      <c r="C17" s="49" t="s">
        <v>26</v>
      </c>
      <c r="D17" s="95">
        <v>2024</v>
      </c>
      <c r="E17" s="50">
        <v>657</v>
      </c>
      <c r="F17" s="51" t="s">
        <v>27</v>
      </c>
      <c r="G17" s="52">
        <v>30</v>
      </c>
      <c r="H17" s="52">
        <v>1</v>
      </c>
      <c r="I17" s="68">
        <f t="shared" ref="I17:I22" si="1">E17*G17*H17</f>
        <v>19710</v>
      </c>
      <c r="J17" s="50">
        <v>657</v>
      </c>
      <c r="K17" s="51" t="s">
        <v>27</v>
      </c>
      <c r="L17" s="52"/>
      <c r="M17" s="73"/>
      <c r="N17" s="33"/>
      <c r="O17" s="33"/>
    </row>
    <row r="18" spans="2:15" x14ac:dyDescent="0.25">
      <c r="B18" s="53" t="s">
        <v>28</v>
      </c>
      <c r="C18" s="53" t="s">
        <v>29</v>
      </c>
      <c r="D18" s="96"/>
      <c r="E18" s="50">
        <v>50</v>
      </c>
      <c r="F18" s="51" t="s">
        <v>27</v>
      </c>
      <c r="G18" s="52">
        <v>30</v>
      </c>
      <c r="H18" s="52">
        <v>1</v>
      </c>
      <c r="I18" s="68">
        <f t="shared" si="1"/>
        <v>1500</v>
      </c>
      <c r="J18" s="50">
        <v>50</v>
      </c>
      <c r="K18" s="51" t="s">
        <v>27</v>
      </c>
      <c r="L18" s="52"/>
      <c r="M18" s="73"/>
      <c r="N18" s="33"/>
      <c r="O18" s="33"/>
    </row>
    <row r="19" spans="2:15" x14ac:dyDescent="0.25">
      <c r="B19" s="100" t="s">
        <v>30</v>
      </c>
      <c r="C19" s="100"/>
      <c r="D19" s="100"/>
      <c r="E19" s="100"/>
      <c r="F19" s="100"/>
      <c r="G19" s="100"/>
      <c r="H19" s="100"/>
      <c r="I19" s="69">
        <f>SUM(I17:I18)</f>
        <v>21210</v>
      </c>
      <c r="J19" s="34"/>
      <c r="K19" s="34"/>
      <c r="L19" s="34"/>
      <c r="M19" s="74"/>
      <c r="N19" s="34"/>
      <c r="O19" s="34"/>
    </row>
    <row r="20" spans="2:15" ht="50" customHeight="1" x14ac:dyDescent="0.25">
      <c r="B20" s="97" t="s">
        <v>47</v>
      </c>
      <c r="C20" s="98"/>
      <c r="D20" s="98"/>
      <c r="E20" s="98"/>
      <c r="F20" s="98"/>
      <c r="G20" s="98"/>
      <c r="H20" s="98"/>
      <c r="I20" s="99"/>
      <c r="J20" s="64"/>
      <c r="K20" s="64"/>
      <c r="L20" s="64"/>
      <c r="M20" s="72"/>
      <c r="N20" s="64"/>
      <c r="O20" s="64"/>
    </row>
    <row r="21" spans="2:15" ht="65" x14ac:dyDescent="0.25">
      <c r="B21" s="49" t="s">
        <v>25</v>
      </c>
      <c r="C21" s="49" t="s">
        <v>26</v>
      </c>
      <c r="D21" s="95">
        <v>2024</v>
      </c>
      <c r="E21" s="50">
        <v>657</v>
      </c>
      <c r="F21" s="51" t="s">
        <v>27</v>
      </c>
      <c r="G21" s="52">
        <v>30</v>
      </c>
      <c r="H21" s="52">
        <v>3</v>
      </c>
      <c r="I21" s="68">
        <f t="shared" si="1"/>
        <v>59130</v>
      </c>
      <c r="J21" s="50">
        <v>657</v>
      </c>
      <c r="K21" s="51" t="s">
        <v>27</v>
      </c>
      <c r="L21" s="52">
        <f>24+27+25</f>
        <v>76</v>
      </c>
      <c r="M21" s="73">
        <v>3</v>
      </c>
      <c r="N21" s="33">
        <f>L21*J21</f>
        <v>49932</v>
      </c>
      <c r="O21" s="110" t="s">
        <v>52</v>
      </c>
    </row>
    <row r="22" spans="2:15" ht="65" x14ac:dyDescent="0.25">
      <c r="B22" s="53" t="s">
        <v>28</v>
      </c>
      <c r="C22" s="53" t="s">
        <v>29</v>
      </c>
      <c r="D22" s="96"/>
      <c r="E22" s="50">
        <v>50</v>
      </c>
      <c r="F22" s="51" t="s">
        <v>27</v>
      </c>
      <c r="G22" s="52">
        <v>30</v>
      </c>
      <c r="H22" s="52">
        <v>3</v>
      </c>
      <c r="I22" s="68">
        <f t="shared" si="1"/>
        <v>4500</v>
      </c>
      <c r="J22" s="50">
        <v>50</v>
      </c>
      <c r="K22" s="51" t="s">
        <v>27</v>
      </c>
      <c r="L22" s="52">
        <f>L21</f>
        <v>76</v>
      </c>
      <c r="M22" s="73">
        <v>3</v>
      </c>
      <c r="N22" s="33">
        <f>J22*L22</f>
        <v>3800</v>
      </c>
      <c r="O22" s="110" t="s">
        <v>52</v>
      </c>
    </row>
    <row r="23" spans="2:15" x14ac:dyDescent="0.25">
      <c r="B23" s="100" t="s">
        <v>30</v>
      </c>
      <c r="C23" s="100"/>
      <c r="D23" s="100"/>
      <c r="E23" s="100"/>
      <c r="F23" s="100"/>
      <c r="G23" s="100"/>
      <c r="H23" s="100"/>
      <c r="I23" s="69">
        <f>SUM(I21:I22)</f>
        <v>63630</v>
      </c>
      <c r="J23" s="34"/>
      <c r="K23" s="34"/>
      <c r="L23" s="34"/>
      <c r="M23" s="74"/>
      <c r="N23" s="34">
        <f>SUM(N21:N22)</f>
        <v>53732</v>
      </c>
      <c r="O23" s="34"/>
    </row>
    <row r="24" spans="2:15" ht="53" customHeight="1" x14ac:dyDescent="0.25">
      <c r="B24" s="97" t="s">
        <v>33</v>
      </c>
      <c r="C24" s="98"/>
      <c r="D24" s="98"/>
      <c r="E24" s="98"/>
      <c r="F24" s="98"/>
      <c r="G24" s="98"/>
      <c r="H24" s="98"/>
      <c r="I24" s="99"/>
      <c r="J24" s="64"/>
      <c r="K24" s="64"/>
      <c r="L24" s="64"/>
      <c r="M24" s="72"/>
      <c r="N24" s="64"/>
      <c r="O24" s="64"/>
    </row>
    <row r="25" spans="2:15" ht="43.5" x14ac:dyDescent="0.25">
      <c r="B25" s="49" t="s">
        <v>25</v>
      </c>
      <c r="C25" s="49" t="s">
        <v>26</v>
      </c>
      <c r="D25" s="95">
        <v>2024</v>
      </c>
      <c r="E25" s="50">
        <v>657</v>
      </c>
      <c r="F25" s="51" t="s">
        <v>27</v>
      </c>
      <c r="G25" s="52">
        <v>30</v>
      </c>
      <c r="H25" s="52">
        <v>2</v>
      </c>
      <c r="I25" s="68">
        <f t="shared" ref="I25:I30" si="2">E25*G25*H25</f>
        <v>39420</v>
      </c>
      <c r="J25" s="50">
        <v>657</v>
      </c>
      <c r="K25" s="51" t="s">
        <v>27</v>
      </c>
      <c r="L25" s="52"/>
      <c r="M25" s="73"/>
      <c r="N25" s="33"/>
      <c r="O25" s="33"/>
    </row>
    <row r="26" spans="2:15" x14ac:dyDescent="0.25">
      <c r="B26" s="53" t="s">
        <v>28</v>
      </c>
      <c r="C26" s="53" t="s">
        <v>29</v>
      </c>
      <c r="D26" s="96"/>
      <c r="E26" s="50">
        <v>50</v>
      </c>
      <c r="F26" s="51" t="s">
        <v>27</v>
      </c>
      <c r="G26" s="52">
        <v>30</v>
      </c>
      <c r="H26" s="52">
        <v>2</v>
      </c>
      <c r="I26" s="68">
        <f t="shared" si="2"/>
        <v>3000</v>
      </c>
      <c r="J26" s="50">
        <v>50</v>
      </c>
      <c r="K26" s="51" t="s">
        <v>27</v>
      </c>
      <c r="L26" s="52"/>
      <c r="M26" s="73"/>
      <c r="N26" s="33"/>
      <c r="O26" s="33"/>
    </row>
    <row r="27" spans="2:15" x14ac:dyDescent="0.25">
      <c r="B27" s="100" t="s">
        <v>30</v>
      </c>
      <c r="C27" s="100"/>
      <c r="D27" s="100"/>
      <c r="E27" s="100"/>
      <c r="F27" s="100"/>
      <c r="G27" s="100"/>
      <c r="H27" s="100"/>
      <c r="I27" s="69">
        <f>SUM(I25:I26)</f>
        <v>42420</v>
      </c>
      <c r="J27" s="34"/>
      <c r="K27" s="34"/>
      <c r="L27" s="34"/>
      <c r="M27" s="74"/>
      <c r="N27" s="34"/>
      <c r="O27" s="34"/>
    </row>
    <row r="28" spans="2:15" ht="50" customHeight="1" x14ac:dyDescent="0.25">
      <c r="B28" s="97" t="s">
        <v>34</v>
      </c>
      <c r="C28" s="98"/>
      <c r="D28" s="98"/>
      <c r="E28" s="98"/>
      <c r="F28" s="98"/>
      <c r="G28" s="98"/>
      <c r="H28" s="98"/>
      <c r="I28" s="99"/>
      <c r="J28" s="64"/>
      <c r="K28" s="64"/>
      <c r="L28" s="64"/>
      <c r="M28" s="72"/>
      <c r="N28" s="64"/>
      <c r="O28" s="64"/>
    </row>
    <row r="29" spans="2:15" ht="43.5" x14ac:dyDescent="0.25">
      <c r="B29" s="49" t="s">
        <v>35</v>
      </c>
      <c r="C29" s="49" t="s">
        <v>26</v>
      </c>
      <c r="D29" s="95">
        <v>2024</v>
      </c>
      <c r="E29" s="50">
        <v>407</v>
      </c>
      <c r="F29" s="51" t="s">
        <v>27</v>
      </c>
      <c r="G29" s="52">
        <v>30</v>
      </c>
      <c r="H29" s="52">
        <v>3</v>
      </c>
      <c r="I29" s="68">
        <f t="shared" si="2"/>
        <v>36630</v>
      </c>
      <c r="J29" s="50">
        <v>407</v>
      </c>
      <c r="K29" s="51" t="s">
        <v>27</v>
      </c>
      <c r="L29" s="52"/>
      <c r="M29" s="73"/>
      <c r="N29" s="33"/>
      <c r="O29" s="33"/>
    </row>
    <row r="30" spans="2:15" x14ac:dyDescent="0.25">
      <c r="B30" s="53" t="s">
        <v>28</v>
      </c>
      <c r="C30" s="53" t="s">
        <v>29</v>
      </c>
      <c r="D30" s="96"/>
      <c r="E30" s="50">
        <v>50</v>
      </c>
      <c r="F30" s="51" t="s">
        <v>27</v>
      </c>
      <c r="G30" s="52">
        <v>30</v>
      </c>
      <c r="H30" s="52">
        <v>3</v>
      </c>
      <c r="I30" s="68">
        <f t="shared" si="2"/>
        <v>4500</v>
      </c>
      <c r="J30" s="50">
        <v>50</v>
      </c>
      <c r="K30" s="51" t="s">
        <v>27</v>
      </c>
      <c r="L30" s="52"/>
      <c r="M30" s="73"/>
      <c r="N30" s="33"/>
      <c r="O30" s="33"/>
    </row>
    <row r="31" spans="2:15" x14ac:dyDescent="0.25">
      <c r="B31" s="100" t="s">
        <v>30</v>
      </c>
      <c r="C31" s="100"/>
      <c r="D31" s="100"/>
      <c r="E31" s="100"/>
      <c r="F31" s="100"/>
      <c r="G31" s="100"/>
      <c r="H31" s="100"/>
      <c r="I31" s="69">
        <f>SUM(I29:I30)</f>
        <v>41130</v>
      </c>
      <c r="J31" s="34"/>
      <c r="K31" s="34"/>
      <c r="L31" s="34"/>
      <c r="M31" s="74"/>
      <c r="N31" s="34"/>
      <c r="O31" s="34"/>
    </row>
    <row r="32" spans="2:15" ht="59" customHeight="1" x14ac:dyDescent="0.25">
      <c r="B32" s="97" t="s">
        <v>48</v>
      </c>
      <c r="C32" s="98"/>
      <c r="D32" s="98"/>
      <c r="E32" s="98"/>
      <c r="F32" s="98"/>
      <c r="G32" s="98"/>
      <c r="H32" s="98"/>
      <c r="I32" s="99"/>
      <c r="J32" s="64"/>
      <c r="K32" s="64"/>
      <c r="L32" s="64"/>
      <c r="M32" s="72"/>
      <c r="N32" s="64"/>
      <c r="O32" s="64"/>
    </row>
    <row r="33" spans="2:15" ht="43.5" x14ac:dyDescent="0.25">
      <c r="B33" s="49" t="s">
        <v>35</v>
      </c>
      <c r="C33" s="49" t="s">
        <v>26</v>
      </c>
      <c r="D33" s="95">
        <v>2024</v>
      </c>
      <c r="E33" s="50">
        <v>407</v>
      </c>
      <c r="F33" s="51" t="s">
        <v>27</v>
      </c>
      <c r="G33" s="52">
        <v>50</v>
      </c>
      <c r="H33" s="52">
        <v>1</v>
      </c>
      <c r="I33" s="68">
        <f t="shared" ref="I33:I38" si="3">E33*G33*H33</f>
        <v>20350</v>
      </c>
      <c r="J33" s="50">
        <v>407</v>
      </c>
      <c r="K33" s="51" t="s">
        <v>27</v>
      </c>
      <c r="L33" s="52">
        <v>61</v>
      </c>
      <c r="M33" s="73">
        <v>1</v>
      </c>
      <c r="N33" s="33">
        <f t="shared" ref="N33:N34" si="4">J33*L33*M33</f>
        <v>24827</v>
      </c>
      <c r="O33" s="110" t="s">
        <v>53</v>
      </c>
    </row>
    <row r="34" spans="2:15" x14ac:dyDescent="0.25">
      <c r="B34" s="53" t="s">
        <v>28</v>
      </c>
      <c r="C34" s="53" t="s">
        <v>29</v>
      </c>
      <c r="D34" s="96"/>
      <c r="E34" s="50">
        <v>50</v>
      </c>
      <c r="F34" s="51" t="s">
        <v>27</v>
      </c>
      <c r="G34" s="52">
        <v>50</v>
      </c>
      <c r="H34" s="52">
        <v>1</v>
      </c>
      <c r="I34" s="68">
        <f t="shared" si="3"/>
        <v>2500</v>
      </c>
      <c r="J34" s="50">
        <v>50</v>
      </c>
      <c r="K34" s="51" t="s">
        <v>27</v>
      </c>
      <c r="L34" s="52">
        <f>L33</f>
        <v>61</v>
      </c>
      <c r="M34" s="73">
        <v>1</v>
      </c>
      <c r="N34" s="33">
        <f t="shared" si="4"/>
        <v>3050</v>
      </c>
      <c r="O34" s="33"/>
    </row>
    <row r="35" spans="2:15" x14ac:dyDescent="0.25">
      <c r="B35" s="100" t="s">
        <v>30</v>
      </c>
      <c r="C35" s="100"/>
      <c r="D35" s="100"/>
      <c r="E35" s="100"/>
      <c r="F35" s="100"/>
      <c r="G35" s="100"/>
      <c r="H35" s="100"/>
      <c r="I35" s="69">
        <f>SUM(I33:I34)</f>
        <v>22850</v>
      </c>
      <c r="J35" s="34"/>
      <c r="K35" s="34"/>
      <c r="L35" s="34"/>
      <c r="M35" s="74"/>
      <c r="N35" s="34">
        <f>SUM(N33:N34)</f>
        <v>27877</v>
      </c>
      <c r="O35" s="34"/>
    </row>
    <row r="36" spans="2:15" ht="54" customHeight="1" x14ac:dyDescent="0.25">
      <c r="B36" s="97" t="s">
        <v>36</v>
      </c>
      <c r="C36" s="98"/>
      <c r="D36" s="98"/>
      <c r="E36" s="98"/>
      <c r="F36" s="98"/>
      <c r="G36" s="98"/>
      <c r="H36" s="98"/>
      <c r="I36" s="99"/>
      <c r="J36" s="64"/>
      <c r="K36" s="64"/>
      <c r="L36" s="64"/>
      <c r="M36" s="72"/>
      <c r="N36" s="64"/>
      <c r="O36" s="64"/>
    </row>
    <row r="37" spans="2:15" ht="43.5" x14ac:dyDescent="0.25">
      <c r="B37" s="49" t="s">
        <v>35</v>
      </c>
      <c r="C37" s="49" t="s">
        <v>26</v>
      </c>
      <c r="D37" s="95">
        <v>2024</v>
      </c>
      <c r="E37" s="50">
        <v>407</v>
      </c>
      <c r="F37" s="51" t="s">
        <v>27</v>
      </c>
      <c r="G37" s="52">
        <v>15</v>
      </c>
      <c r="H37" s="52">
        <v>3</v>
      </c>
      <c r="I37" s="68">
        <f t="shared" si="3"/>
        <v>18315</v>
      </c>
      <c r="J37" s="50">
        <v>407</v>
      </c>
      <c r="K37" s="51" t="s">
        <v>27</v>
      </c>
      <c r="L37" s="52"/>
      <c r="M37" s="73"/>
      <c r="N37" s="33"/>
      <c r="O37" s="33"/>
    </row>
    <row r="38" spans="2:15" x14ac:dyDescent="0.25">
      <c r="B38" s="53" t="s">
        <v>28</v>
      </c>
      <c r="C38" s="53" t="s">
        <v>29</v>
      </c>
      <c r="D38" s="96"/>
      <c r="E38" s="50">
        <v>50</v>
      </c>
      <c r="F38" s="51" t="s">
        <v>27</v>
      </c>
      <c r="G38" s="52">
        <v>15</v>
      </c>
      <c r="H38" s="52">
        <v>3</v>
      </c>
      <c r="I38" s="68">
        <f t="shared" si="3"/>
        <v>2250</v>
      </c>
      <c r="J38" s="50">
        <v>50</v>
      </c>
      <c r="K38" s="51" t="s">
        <v>27</v>
      </c>
      <c r="L38" s="52"/>
      <c r="M38" s="73"/>
      <c r="N38" s="33"/>
      <c r="O38" s="33"/>
    </row>
    <row r="39" spans="2:15" x14ac:dyDescent="0.25">
      <c r="B39" s="100" t="s">
        <v>30</v>
      </c>
      <c r="C39" s="100"/>
      <c r="D39" s="100"/>
      <c r="E39" s="100"/>
      <c r="F39" s="100"/>
      <c r="G39" s="100"/>
      <c r="H39" s="100"/>
      <c r="I39" s="69">
        <f>SUM(I37:I38)</f>
        <v>20565</v>
      </c>
      <c r="J39" s="34"/>
      <c r="K39" s="34"/>
      <c r="L39" s="34"/>
      <c r="M39" s="74"/>
      <c r="N39" s="34"/>
      <c r="O39" s="34"/>
    </row>
    <row r="40" spans="2:15" ht="55" customHeight="1" x14ac:dyDescent="0.25">
      <c r="B40" s="97" t="s">
        <v>37</v>
      </c>
      <c r="C40" s="98"/>
      <c r="D40" s="98"/>
      <c r="E40" s="98"/>
      <c r="F40" s="98"/>
      <c r="G40" s="98"/>
      <c r="H40" s="98"/>
      <c r="I40" s="99"/>
      <c r="J40" s="64"/>
      <c r="K40" s="64"/>
      <c r="L40" s="64"/>
      <c r="M40" s="72"/>
      <c r="N40" s="64"/>
      <c r="O40" s="64"/>
    </row>
    <row r="41" spans="2:15" ht="43.5" x14ac:dyDescent="0.25">
      <c r="B41" s="49" t="s">
        <v>35</v>
      </c>
      <c r="C41" s="49" t="s">
        <v>26</v>
      </c>
      <c r="D41" s="95">
        <v>2024</v>
      </c>
      <c r="E41" s="50">
        <v>407</v>
      </c>
      <c r="F41" s="51" t="s">
        <v>27</v>
      </c>
      <c r="G41" s="52">
        <v>30</v>
      </c>
      <c r="H41" s="52">
        <v>1</v>
      </c>
      <c r="I41" s="68">
        <f>E41*G41*H41</f>
        <v>12210</v>
      </c>
      <c r="J41" s="50">
        <v>407</v>
      </c>
      <c r="K41" s="51" t="s">
        <v>27</v>
      </c>
      <c r="L41" s="52"/>
      <c r="M41" s="73"/>
      <c r="N41" s="33"/>
      <c r="O41" s="33"/>
    </row>
    <row r="42" spans="2:15" x14ac:dyDescent="0.25">
      <c r="B42" s="53" t="s">
        <v>28</v>
      </c>
      <c r="C42" s="53" t="s">
        <v>29</v>
      </c>
      <c r="D42" s="96"/>
      <c r="E42" s="50">
        <v>50</v>
      </c>
      <c r="F42" s="51" t="s">
        <v>27</v>
      </c>
      <c r="G42" s="52">
        <v>30</v>
      </c>
      <c r="H42" s="52">
        <v>1</v>
      </c>
      <c r="I42" s="68">
        <f>E42*G42*H42</f>
        <v>1500</v>
      </c>
      <c r="J42" s="50">
        <v>50</v>
      </c>
      <c r="K42" s="51" t="s">
        <v>27</v>
      </c>
      <c r="L42" s="52"/>
      <c r="M42" s="73"/>
      <c r="N42" s="33"/>
      <c r="O42" s="33"/>
    </row>
    <row r="43" spans="2:15" x14ac:dyDescent="0.25">
      <c r="B43" s="100" t="s">
        <v>30</v>
      </c>
      <c r="C43" s="100"/>
      <c r="D43" s="100"/>
      <c r="E43" s="100"/>
      <c r="F43" s="100"/>
      <c r="G43" s="100"/>
      <c r="H43" s="100"/>
      <c r="I43" s="69">
        <f>SUM(I41:I42)</f>
        <v>13710</v>
      </c>
      <c r="J43" s="34"/>
      <c r="K43" s="34"/>
      <c r="L43" s="34"/>
      <c r="M43" s="74"/>
      <c r="N43" s="34">
        <f>SUM(N41:N42)</f>
        <v>0</v>
      </c>
      <c r="O43" s="34"/>
    </row>
    <row r="44" spans="2:15" ht="28" customHeight="1" x14ac:dyDescent="0.25">
      <c r="B44" s="101" t="s">
        <v>11</v>
      </c>
      <c r="C44" s="101"/>
      <c r="D44" s="101"/>
      <c r="E44" s="101"/>
      <c r="F44" s="101"/>
      <c r="G44" s="101"/>
      <c r="H44" s="101"/>
      <c r="I44" s="75">
        <f>I43+I39+I35+I31+I27+I23+I19+I15+I11</f>
        <v>310355</v>
      </c>
      <c r="J44" s="76"/>
      <c r="K44" s="76"/>
      <c r="L44" s="76"/>
      <c r="M44" s="76"/>
      <c r="N44" s="76">
        <f>N43+N39+N35+N31+N27+N23+N19+N15+N11</f>
        <v>156551</v>
      </c>
      <c r="O44" s="76"/>
    </row>
  </sheetData>
  <mergeCells count="30">
    <mergeCell ref="B1:C1"/>
    <mergeCell ref="B8:I8"/>
    <mergeCell ref="B11:H11"/>
    <mergeCell ref="B12:I12"/>
    <mergeCell ref="B15:H15"/>
    <mergeCell ref="D9:D10"/>
    <mergeCell ref="D13:D14"/>
    <mergeCell ref="B44:H44"/>
    <mergeCell ref="B27:H27"/>
    <mergeCell ref="B28:I28"/>
    <mergeCell ref="B31:H31"/>
    <mergeCell ref="B32:I32"/>
    <mergeCell ref="B35:H35"/>
    <mergeCell ref="D41:D42"/>
    <mergeCell ref="B36:I36"/>
    <mergeCell ref="B39:H39"/>
    <mergeCell ref="B40:I40"/>
    <mergeCell ref="B43:H43"/>
    <mergeCell ref="D25:D26"/>
    <mergeCell ref="D29:D30"/>
    <mergeCell ref="D33:D34"/>
    <mergeCell ref="D37:D38"/>
    <mergeCell ref="B16:I16"/>
    <mergeCell ref="B19:H19"/>
    <mergeCell ref="B20:I20"/>
    <mergeCell ref="B23:H23"/>
    <mergeCell ref="B24:I24"/>
    <mergeCell ref="D17:D18"/>
    <mergeCell ref="D21:D22"/>
    <mergeCell ref="J6:O6"/>
  </mergeCells>
  <phoneticPr fontId="15" type="noConversion"/>
  <hyperlinks>
    <hyperlink ref="C4" r:id="rId1" tooltip="mailto:lily.chen@ubs-cn.com" xr:uid="{00000000-0004-0000-0100-000000000000}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11"/>
  <sheetViews>
    <sheetView zoomScale="63" zoomScaleNormal="63" workbookViewId="0">
      <selection activeCell="P11" sqref="P11"/>
    </sheetView>
  </sheetViews>
  <sheetFormatPr defaultColWidth="8.6640625" defaultRowHeight="15" x14ac:dyDescent="0.25"/>
  <cols>
    <col min="2" max="2" width="36.33203125" customWidth="1"/>
    <col min="3" max="3" width="42.4140625" customWidth="1"/>
    <col min="4" max="4" width="18.58203125" customWidth="1"/>
    <col min="5" max="5" width="10.6640625" style="24" customWidth="1"/>
    <col min="6" max="6" width="5.5" customWidth="1"/>
    <col min="7" max="7" width="9.6640625" customWidth="1"/>
    <col min="8" max="8" width="12.83203125" customWidth="1"/>
    <col min="9" max="9" width="16.58203125" customWidth="1"/>
    <col min="10" max="10" width="10.6640625" style="24" customWidth="1"/>
    <col min="11" max="11" width="5.5" customWidth="1"/>
    <col min="12" max="12" width="9.6640625" customWidth="1"/>
    <col min="13" max="13" width="12.83203125" customWidth="1"/>
    <col min="14" max="14" width="16.58203125" customWidth="1"/>
    <col min="15" max="15" width="8.6640625" customWidth="1"/>
  </cols>
  <sheetData>
    <row r="1" spans="2:20" ht="40" x14ac:dyDescent="0.25">
      <c r="B1" s="90" t="s">
        <v>0</v>
      </c>
      <c r="C1" s="90"/>
      <c r="D1" s="3"/>
      <c r="E1" s="25"/>
      <c r="F1" s="3"/>
      <c r="G1" s="3"/>
      <c r="H1" s="3"/>
      <c r="J1" s="25"/>
      <c r="K1" s="3"/>
      <c r="L1" s="3"/>
      <c r="M1" s="3"/>
    </row>
    <row r="2" spans="2:20" x14ac:dyDescent="0.4">
      <c r="B2" s="3" t="s">
        <v>1</v>
      </c>
      <c r="C2" s="4" t="s">
        <v>2</v>
      </c>
      <c r="D2" s="5"/>
      <c r="E2" s="6"/>
      <c r="F2" s="6"/>
      <c r="G2" s="6"/>
      <c r="H2" s="6"/>
      <c r="J2" s="6"/>
      <c r="K2" s="6"/>
      <c r="L2" s="6"/>
      <c r="M2" s="6"/>
    </row>
    <row r="3" spans="2:20" ht="16.5" x14ac:dyDescent="0.45">
      <c r="B3" s="3" t="s">
        <v>3</v>
      </c>
      <c r="C3" s="7" t="s">
        <v>4</v>
      </c>
      <c r="D3" s="8"/>
      <c r="E3" s="6"/>
      <c r="F3" s="6"/>
      <c r="G3" s="6"/>
      <c r="H3" s="6"/>
      <c r="J3" s="6"/>
      <c r="K3" s="6"/>
      <c r="L3" s="6"/>
      <c r="M3" s="6"/>
    </row>
    <row r="4" spans="2:20" x14ac:dyDescent="0.25">
      <c r="B4" s="9" t="s">
        <v>5</v>
      </c>
      <c r="C4" s="10" t="s">
        <v>6</v>
      </c>
      <c r="D4" s="9"/>
      <c r="E4" s="26"/>
      <c r="F4" s="9"/>
      <c r="G4" s="9"/>
      <c r="H4" s="9"/>
      <c r="J4" s="26"/>
      <c r="K4" s="9"/>
      <c r="L4" s="9"/>
      <c r="M4" s="9"/>
    </row>
    <row r="5" spans="2:20" x14ac:dyDescent="0.25">
      <c r="B5" s="9" t="s">
        <v>7</v>
      </c>
      <c r="C5" s="11"/>
      <c r="D5" s="9"/>
      <c r="E5" s="26"/>
      <c r="F5" s="9"/>
      <c r="G5" s="9"/>
      <c r="H5" s="9"/>
      <c r="J5" s="26"/>
      <c r="K5" s="9"/>
      <c r="L5" s="9"/>
      <c r="M5" s="9"/>
    </row>
    <row r="6" spans="2:20" x14ac:dyDescent="0.25">
      <c r="B6" s="12"/>
      <c r="C6" s="12"/>
      <c r="D6" s="12"/>
      <c r="E6" s="26"/>
      <c r="F6" s="12"/>
      <c r="G6" s="12"/>
      <c r="H6" s="12"/>
      <c r="J6" s="103" t="s">
        <v>49</v>
      </c>
      <c r="K6" s="103"/>
      <c r="L6" s="103"/>
      <c r="M6" s="103"/>
      <c r="N6" s="103"/>
    </row>
    <row r="7" spans="2:20" ht="33" x14ac:dyDescent="0.25">
      <c r="B7" s="78" t="s">
        <v>8</v>
      </c>
      <c r="C7" s="81" t="s">
        <v>17</v>
      </c>
      <c r="D7" s="81" t="s">
        <v>18</v>
      </c>
      <c r="E7" s="77" t="s">
        <v>19</v>
      </c>
      <c r="F7" s="78" t="s">
        <v>20</v>
      </c>
      <c r="G7" s="78" t="s">
        <v>21</v>
      </c>
      <c r="H7" s="78" t="s">
        <v>22</v>
      </c>
      <c r="I7" s="78" t="s">
        <v>23</v>
      </c>
      <c r="J7" s="70" t="s">
        <v>19</v>
      </c>
      <c r="K7" s="71" t="s">
        <v>20</v>
      </c>
      <c r="L7" s="71" t="s">
        <v>21</v>
      </c>
      <c r="M7" s="71" t="s">
        <v>22</v>
      </c>
      <c r="N7" s="71" t="s">
        <v>23</v>
      </c>
    </row>
    <row r="8" spans="2:20" ht="53" customHeight="1" x14ac:dyDescent="0.25">
      <c r="B8" s="102" t="s">
        <v>38</v>
      </c>
      <c r="C8" s="102"/>
      <c r="D8" s="102"/>
      <c r="E8" s="102"/>
      <c r="F8" s="102"/>
      <c r="G8" s="102"/>
      <c r="H8" s="102"/>
      <c r="I8" s="102"/>
      <c r="J8" s="65"/>
      <c r="K8" s="65"/>
      <c r="L8" s="65"/>
      <c r="M8" s="65"/>
      <c r="N8" s="65"/>
    </row>
    <row r="9" spans="2:20" ht="15" customHeight="1" x14ac:dyDescent="0.25">
      <c r="B9" s="30" t="s">
        <v>39</v>
      </c>
      <c r="C9" s="30" t="s">
        <v>40</v>
      </c>
      <c r="D9" s="82">
        <v>2024</v>
      </c>
      <c r="E9" s="31">
        <v>1500</v>
      </c>
      <c r="F9" s="32" t="s">
        <v>41</v>
      </c>
      <c r="G9" s="15">
        <v>10</v>
      </c>
      <c r="H9" s="79">
        <v>14</v>
      </c>
      <c r="I9" s="33">
        <f>E9*G9*H9</f>
        <v>210000</v>
      </c>
      <c r="J9" s="31">
        <v>1500</v>
      </c>
      <c r="K9" s="32" t="s">
        <v>41</v>
      </c>
      <c r="L9" s="15"/>
      <c r="M9" s="79"/>
      <c r="N9" s="33"/>
    </row>
    <row r="10" spans="2:20" x14ac:dyDescent="0.25">
      <c r="B10" s="100" t="s">
        <v>30</v>
      </c>
      <c r="C10" s="100"/>
      <c r="D10" s="100"/>
      <c r="E10" s="100"/>
      <c r="F10" s="100"/>
      <c r="G10" s="100"/>
      <c r="H10" s="100"/>
      <c r="I10" s="34">
        <f>I9</f>
        <v>210000</v>
      </c>
      <c r="J10" s="34"/>
      <c r="K10" s="34"/>
      <c r="L10" s="34"/>
      <c r="M10" s="34"/>
      <c r="N10" s="34"/>
    </row>
    <row r="11" spans="2:20" ht="28" customHeight="1" x14ac:dyDescent="0.25">
      <c r="B11" s="101" t="s">
        <v>11</v>
      </c>
      <c r="C11" s="101"/>
      <c r="D11" s="101"/>
      <c r="E11" s="101"/>
      <c r="F11" s="101"/>
      <c r="G11" s="101"/>
      <c r="H11" s="101"/>
      <c r="I11" s="80">
        <f>I10</f>
        <v>210000</v>
      </c>
      <c r="J11" s="76"/>
      <c r="K11" s="76"/>
      <c r="L11" s="76"/>
      <c r="M11" s="76"/>
      <c r="N11" s="76">
        <f>N10</f>
        <v>0</v>
      </c>
      <c r="O11" s="35"/>
      <c r="P11" s="35"/>
      <c r="Q11" s="35"/>
      <c r="R11" s="35"/>
      <c r="S11" s="35"/>
      <c r="T11" s="35"/>
    </row>
  </sheetData>
  <mergeCells count="5">
    <mergeCell ref="B1:C1"/>
    <mergeCell ref="B8:I8"/>
    <mergeCell ref="B10:H10"/>
    <mergeCell ref="B11:H11"/>
    <mergeCell ref="J6:N6"/>
  </mergeCells>
  <phoneticPr fontId="15" type="noConversion"/>
  <hyperlinks>
    <hyperlink ref="C4" r:id="rId1" tooltip="mailto:lily.chen@ubs-cn.com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9"/>
  <sheetViews>
    <sheetView zoomScale="77" zoomScaleNormal="77" workbookViewId="0">
      <selection activeCell="I9" sqref="I9"/>
    </sheetView>
  </sheetViews>
  <sheetFormatPr defaultColWidth="8.83203125" defaultRowHeight="15" x14ac:dyDescent="0.25"/>
  <cols>
    <col min="1" max="1" width="5.08203125" customWidth="1"/>
    <col min="2" max="2" width="26.08203125" customWidth="1"/>
    <col min="3" max="3" width="40.082031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  <col min="9" max="9" width="11" customWidth="1"/>
    <col min="10" max="10" width="8.33203125" customWidth="1"/>
    <col min="11" max="11" width="10.08203125" customWidth="1"/>
    <col min="12" max="12" width="14.83203125" customWidth="1"/>
  </cols>
  <sheetData>
    <row r="1" spans="2:12" ht="37.5" customHeight="1" x14ac:dyDescent="0.25">
      <c r="B1" s="90" t="s">
        <v>0</v>
      </c>
      <c r="C1" s="90"/>
      <c r="D1" s="3"/>
      <c r="E1" s="3"/>
      <c r="F1" s="3"/>
      <c r="G1" s="3"/>
      <c r="H1" s="3"/>
      <c r="I1" s="3"/>
      <c r="J1" s="3"/>
      <c r="K1" s="3"/>
      <c r="L1" s="3"/>
    </row>
    <row r="2" spans="2:12" x14ac:dyDescent="0.4"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</row>
    <row r="3" spans="2:12" ht="16.5" x14ac:dyDescent="0.45">
      <c r="B3" s="3" t="s">
        <v>3</v>
      </c>
      <c r="C3" s="7" t="s">
        <v>4</v>
      </c>
      <c r="D3" s="8"/>
      <c r="E3" s="6"/>
      <c r="F3" s="6"/>
      <c r="G3" s="6"/>
      <c r="H3" s="6"/>
      <c r="I3" s="6"/>
      <c r="J3" s="6"/>
      <c r="K3" s="6"/>
      <c r="L3" s="6"/>
    </row>
    <row r="4" spans="2:12" s="1" customFormat="1" ht="16.5" customHeight="1" x14ac:dyDescent="0.25">
      <c r="B4" s="9" t="s">
        <v>5</v>
      </c>
      <c r="C4" s="10" t="s">
        <v>6</v>
      </c>
      <c r="D4" s="9"/>
      <c r="E4" s="9"/>
      <c r="F4" s="9"/>
      <c r="G4" s="9"/>
      <c r="H4" s="9"/>
      <c r="I4" s="9"/>
      <c r="J4" s="9"/>
      <c r="K4" s="9"/>
      <c r="L4" s="9"/>
    </row>
    <row r="5" spans="2:12" s="1" customFormat="1" ht="16.5" customHeight="1" x14ac:dyDescent="0.25">
      <c r="B5" s="9" t="s">
        <v>7</v>
      </c>
      <c r="C5" s="11"/>
      <c r="D5" s="9"/>
      <c r="E5" s="9"/>
      <c r="F5" s="9"/>
      <c r="G5" s="9"/>
      <c r="H5" s="9"/>
      <c r="I5" s="9"/>
      <c r="J5" s="9"/>
      <c r="K5" s="9"/>
      <c r="L5" s="9"/>
    </row>
    <row r="6" spans="2:12" s="1" customFormat="1" ht="16.5" customHeight="1" x14ac:dyDescent="0.25">
      <c r="B6" s="12"/>
      <c r="C6" s="12"/>
      <c r="D6" s="12"/>
      <c r="E6" s="12"/>
      <c r="F6" s="12"/>
      <c r="G6" s="12"/>
      <c r="H6" s="12"/>
      <c r="I6" s="105" t="s">
        <v>49</v>
      </c>
      <c r="J6" s="106"/>
      <c r="K6" s="106"/>
      <c r="L6" s="107"/>
    </row>
    <row r="7" spans="2:12" s="1" customFormat="1" ht="39" customHeight="1" x14ac:dyDescent="0.25">
      <c r="B7" s="84" t="s">
        <v>8</v>
      </c>
      <c r="C7" s="85" t="s">
        <v>17</v>
      </c>
      <c r="D7" s="85" t="s">
        <v>18</v>
      </c>
      <c r="E7" s="84" t="s">
        <v>19</v>
      </c>
      <c r="F7" s="84" t="s">
        <v>20</v>
      </c>
      <c r="G7" s="84" t="s">
        <v>21</v>
      </c>
      <c r="H7" s="84" t="s">
        <v>23</v>
      </c>
      <c r="I7" s="83" t="s">
        <v>19</v>
      </c>
      <c r="J7" s="83" t="s">
        <v>20</v>
      </c>
      <c r="K7" s="83" t="s">
        <v>21</v>
      </c>
      <c r="L7" s="83" t="s">
        <v>23</v>
      </c>
    </row>
    <row r="8" spans="2:12" ht="33.75" customHeight="1" x14ac:dyDescent="0.25">
      <c r="B8" s="102" t="s">
        <v>42</v>
      </c>
      <c r="C8" s="104"/>
      <c r="D8" s="104"/>
      <c r="E8" s="104"/>
      <c r="F8" s="104"/>
      <c r="G8" s="104"/>
      <c r="H8" s="104"/>
      <c r="I8" s="66"/>
      <c r="J8" s="66"/>
      <c r="K8" s="66"/>
      <c r="L8" s="66"/>
    </row>
    <row r="9" spans="2:12" ht="43.5" x14ac:dyDescent="0.25">
      <c r="B9" s="86" t="s">
        <v>43</v>
      </c>
      <c r="C9" s="82" t="s">
        <v>44</v>
      </c>
      <c r="D9" s="87">
        <v>2024</v>
      </c>
      <c r="E9" s="15">
        <f>Medical!I44+Creative!I11</f>
        <v>520355</v>
      </c>
      <c r="F9" s="16" t="s">
        <v>45</v>
      </c>
      <c r="G9" s="15">
        <v>14</v>
      </c>
      <c r="H9" s="79">
        <f>E9*0.14</f>
        <v>72849.700000000012</v>
      </c>
      <c r="I9" s="15">
        <f>Medical!N44</f>
        <v>156551</v>
      </c>
      <c r="J9" s="16" t="s">
        <v>45</v>
      </c>
      <c r="K9" s="15">
        <v>14</v>
      </c>
      <c r="L9" s="79">
        <f>I9*0.14</f>
        <v>21917.140000000003</v>
      </c>
    </row>
    <row r="10" spans="2:12" x14ac:dyDescent="0.25">
      <c r="B10" s="101" t="s">
        <v>11</v>
      </c>
      <c r="C10" s="101"/>
      <c r="D10" s="101"/>
      <c r="E10" s="101"/>
      <c r="F10" s="101"/>
      <c r="G10" s="101"/>
      <c r="H10" s="89">
        <f>SUM(H9)</f>
        <v>72849.700000000012</v>
      </c>
      <c r="I10" s="88"/>
      <c r="J10" s="88"/>
      <c r="K10" s="88"/>
      <c r="L10" s="88">
        <f>SUM(L9)</f>
        <v>21917.140000000003</v>
      </c>
    </row>
    <row r="14" spans="2:12" x14ac:dyDescent="0.4">
      <c r="B14" s="17"/>
      <c r="C14" s="18"/>
      <c r="D14" s="18"/>
      <c r="E14" s="19"/>
      <c r="I14" s="19"/>
    </row>
    <row r="15" spans="2:12" x14ac:dyDescent="0.25">
      <c r="B15" s="20"/>
      <c r="C15" s="21"/>
      <c r="D15" s="21"/>
      <c r="E15" s="22"/>
      <c r="I15" s="22"/>
    </row>
    <row r="16" spans="2:12" x14ac:dyDescent="0.25">
      <c r="B16" s="20"/>
      <c r="C16" s="21"/>
      <c r="D16" s="21"/>
      <c r="E16" s="22"/>
      <c r="I16" s="22"/>
    </row>
    <row r="17" spans="2:9" x14ac:dyDescent="0.25">
      <c r="B17" s="20"/>
      <c r="C17" s="21"/>
      <c r="D17" s="21"/>
      <c r="E17" s="22"/>
      <c r="I17" s="22"/>
    </row>
    <row r="18" spans="2:9" x14ac:dyDescent="0.25">
      <c r="B18" s="20"/>
      <c r="C18" s="21"/>
      <c r="D18" s="21"/>
      <c r="E18" s="22"/>
      <c r="I18" s="22"/>
    </row>
    <row r="19" spans="2:9" x14ac:dyDescent="0.25">
      <c r="B19" s="20"/>
      <c r="C19" s="23"/>
      <c r="D19" s="23"/>
      <c r="E19" s="22"/>
      <c r="I19" s="22"/>
    </row>
  </sheetData>
  <mergeCells count="4">
    <mergeCell ref="B1:C1"/>
    <mergeCell ref="B8:H8"/>
    <mergeCell ref="B10:G10"/>
    <mergeCell ref="I6:L6"/>
  </mergeCells>
  <phoneticPr fontId="15" type="noConversion"/>
  <hyperlinks>
    <hyperlink ref="C4" r:id="rId1" tooltip="mailto:lily.chen@ubs-cn.com" xr:uid="{00000000-0004-0000-03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penny peng</cp:lastModifiedBy>
  <cp:lastPrinted>2021-01-08T14:16:00Z</cp:lastPrinted>
  <dcterms:created xsi:type="dcterms:W3CDTF">2016-06-29T17:42:00Z</dcterms:created>
  <dcterms:modified xsi:type="dcterms:W3CDTF">2025-04-02T05:51:19Z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F2DB898FAB7047E59C49FCC07C50B212_13</vt:lpwstr>
  </property>
</Properties>
</file>