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下载\"/>
    </mc:Choice>
  </mc:AlternateContent>
  <bookViews>
    <workbookView xWindow="0" yWindow="0" windowWidth="28800" windowHeight="12450"/>
  </bookViews>
  <sheets>
    <sheet name="总表" sheetId="2" r:id="rId1"/>
    <sheet name="第一期" sheetId="3" r:id="rId2"/>
    <sheet name="第二期" sheetId="4" r:id="rId3"/>
    <sheet name="第三期" sheetId="5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5" l="1"/>
  <c r="G9" i="5"/>
  <c r="G6" i="5"/>
  <c r="E6" i="5"/>
  <c r="G5" i="5"/>
  <c r="E4" i="5"/>
  <c r="G4" i="5" s="1"/>
  <c r="G7" i="5" s="1"/>
  <c r="G11" i="4"/>
  <c r="C11" i="4"/>
  <c r="G10" i="4"/>
  <c r="G9" i="4"/>
  <c r="G12" i="4" s="1"/>
  <c r="E6" i="4"/>
  <c r="G6" i="4" s="1"/>
  <c r="G5" i="4"/>
  <c r="E4" i="4"/>
  <c r="G4" i="4" s="1"/>
  <c r="G7" i="4"/>
  <c r="C35" i="3"/>
  <c r="G35" i="3" s="1"/>
  <c r="G34" i="3"/>
  <c r="G33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5" i="3"/>
  <c r="G14" i="3"/>
  <c r="G13" i="3"/>
  <c r="G12" i="3"/>
  <c r="G11" i="3"/>
  <c r="G10" i="3"/>
  <c r="E7" i="3"/>
  <c r="G7" i="3" s="1"/>
  <c r="G6" i="3"/>
  <c r="E5" i="3"/>
  <c r="G5" i="3" s="1"/>
  <c r="G8" i="3" s="1"/>
  <c r="G4" i="3"/>
  <c r="G14" i="4" l="1"/>
  <c r="G15" i="4" s="1"/>
  <c r="G36" i="3"/>
  <c r="G16" i="3"/>
  <c r="G31" i="3"/>
  <c r="G38" i="3" l="1"/>
  <c r="G39" i="3" s="1"/>
  <c r="G23" i="2" l="1"/>
  <c r="G29" i="2" l="1"/>
  <c r="E5" i="2"/>
  <c r="E7" i="2"/>
  <c r="G5" i="2" l="1"/>
  <c r="G14" i="2"/>
  <c r="C35" i="2" l="1"/>
  <c r="G7" i="2"/>
  <c r="G4" i="2"/>
  <c r="G30" i="2"/>
  <c r="G21" i="2"/>
  <c r="G22" i="2"/>
  <c r="G24" i="2"/>
  <c r="G25" i="2"/>
  <c r="G26" i="2"/>
  <c r="G27" i="2"/>
  <c r="G28" i="2"/>
  <c r="G20" i="2"/>
  <c r="G12" i="2" l="1"/>
  <c r="G11" i="2"/>
  <c r="G19" i="2" l="1"/>
  <c r="G18" i="2"/>
  <c r="G31" i="2" l="1"/>
  <c r="G34" i="2"/>
  <c r="G10" i="2"/>
  <c r="G13" i="2"/>
  <c r="G15" i="2"/>
  <c r="G6" i="2"/>
  <c r="G8" i="2" s="1"/>
  <c r="G16" i="2" l="1"/>
  <c r="G35" i="2"/>
  <c r="G33" i="2"/>
  <c r="G36" i="2" l="1"/>
  <c r="G38" i="2" s="1"/>
  <c r="G39" i="2" l="1"/>
</calcChain>
</file>

<file path=xl/sharedStrings.xml><?xml version="1.0" encoding="utf-8"?>
<sst xmlns="http://schemas.openxmlformats.org/spreadsheetml/2006/main" count="288" uniqueCount="111">
  <si>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</si>
  <si>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</si>
  <si>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</si>
  <si>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</si>
  <si>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</si>
  <si>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</si>
  <si>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</si>
  <si>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</si>
  <si>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</si>
  <si>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会务代付服务费</t>
    <phoneticPr fontId="1" type="noConversion"/>
  </si>
  <si>
    <t>税费</t>
    <phoneticPr fontId="1" type="noConversion"/>
  </si>
  <si>
    <t>麦田税费</t>
    <phoneticPr fontId="1" type="noConversion"/>
  </si>
  <si>
    <t>项目工作组执行</t>
    <phoneticPr fontId="1" type="noConversion"/>
  </si>
  <si>
    <t>小时/人</t>
    <phoneticPr fontId="1" type="noConversion"/>
  </si>
  <si>
    <t>人/次</t>
    <phoneticPr fontId="1" type="noConversion"/>
  </si>
  <si>
    <t>税费是整个项目的税费</t>
    <phoneticPr fontId="1" type="noConversion"/>
  </si>
  <si>
    <t>物料费</t>
    <phoneticPr fontId="1" type="noConversion"/>
  </si>
  <si>
    <t>物料</t>
    <phoneticPr fontId="1" type="noConversion"/>
  </si>
  <si>
    <t>尿液分析试纸条</t>
    <phoneticPr fontId="1" type="noConversion"/>
  </si>
  <si>
    <t>条</t>
    <phoneticPr fontId="1" type="noConversion"/>
  </si>
  <si>
    <t>次</t>
    <phoneticPr fontId="1" type="noConversion"/>
  </si>
  <si>
    <t>仓储</t>
    <phoneticPr fontId="1" type="noConversion"/>
  </si>
  <si>
    <t>物料存放</t>
    <phoneticPr fontId="1" type="noConversion"/>
  </si>
  <si>
    <t>月</t>
    <phoneticPr fontId="1" type="noConversion"/>
  </si>
  <si>
    <t>平台搭建</t>
    <phoneticPr fontId="1" type="noConversion"/>
  </si>
  <si>
    <t>劳务费</t>
    <phoneticPr fontId="1" type="noConversion"/>
  </si>
  <si>
    <t>系统平台</t>
    <phoneticPr fontId="1" type="noConversion"/>
  </si>
  <si>
    <t>底层平台</t>
    <phoneticPr fontId="1" type="noConversion"/>
  </si>
  <si>
    <t>飞检入口</t>
    <phoneticPr fontId="1" type="noConversion"/>
  </si>
  <si>
    <t>人/天</t>
    <phoneticPr fontId="1" type="noConversion"/>
  </si>
  <si>
    <t>时间</t>
    <phoneticPr fontId="1" type="noConversion"/>
  </si>
  <si>
    <t>讲课税费</t>
    <phoneticPr fontId="1" type="noConversion"/>
  </si>
  <si>
    <t>讲课费-病例讲者</t>
    <phoneticPr fontId="1" type="noConversion"/>
  </si>
  <si>
    <t>讲课费支出</t>
    <phoneticPr fontId="1" type="noConversion"/>
  </si>
  <si>
    <t>个</t>
    <phoneticPr fontId="1" type="noConversion"/>
  </si>
  <si>
    <t>本</t>
    <phoneticPr fontId="1" type="noConversion"/>
  </si>
  <si>
    <t>月</t>
    <phoneticPr fontId="1" type="noConversion"/>
  </si>
  <si>
    <t>人/天</t>
    <phoneticPr fontId="1" type="noConversion"/>
  </si>
  <si>
    <t>次</t>
    <phoneticPr fontId="1" type="noConversion"/>
  </si>
  <si>
    <t>系统应用服务器</t>
    <phoneticPr fontId="1" type="noConversion"/>
  </si>
  <si>
    <t>基础数据平台搭建</t>
    <phoneticPr fontId="1" type="noConversion"/>
  </si>
  <si>
    <t>5x8支持服务</t>
    <phoneticPr fontId="1" type="noConversion"/>
  </si>
  <si>
    <t>6%服务费
会务代付款（服务费包含劳务公司签合同，劳务公司打款，劳务公司税费，按照实际计费）</t>
    <phoneticPr fontId="1" type="noConversion"/>
  </si>
  <si>
    <t>志愿者端</t>
    <phoneticPr fontId="1" type="noConversion"/>
  </si>
  <si>
    <t>会议预约申请功能</t>
    <phoneticPr fontId="1" type="noConversion"/>
  </si>
  <si>
    <t>预约审核功能</t>
    <phoneticPr fontId="1" type="noConversion"/>
  </si>
  <si>
    <t>服务器搭建及部署</t>
    <phoneticPr fontId="1" type="noConversion"/>
  </si>
  <si>
    <t>按照无媒体内容上传订购</t>
    <phoneticPr fontId="1" type="noConversion"/>
  </si>
  <si>
    <t>包括服务器证书和用户SSL证书</t>
    <phoneticPr fontId="1" type="noConversion"/>
  </si>
  <si>
    <t>按照固定字段填写申请</t>
    <phoneticPr fontId="1" type="noConversion"/>
  </si>
  <si>
    <t>在会议开始之前1天的12点前可以进行修改</t>
    <phoneticPr fontId="1" type="noConversion"/>
  </si>
  <si>
    <t>对用户提供的软件使用帮助和远程支援服务</t>
    <phoneticPr fontId="1" type="noConversion"/>
  </si>
  <si>
    <t>一次性笔</t>
    <phoneticPr fontId="1" type="noConversion"/>
  </si>
  <si>
    <t>次</t>
    <phoneticPr fontId="1" type="noConversion"/>
  </si>
  <si>
    <t>通过电话会进行项目初期的培训</t>
    <phoneticPr fontId="1" type="noConversion"/>
  </si>
  <si>
    <t>项目初期培训</t>
    <phoneticPr fontId="1" type="noConversion"/>
  </si>
  <si>
    <t>沟通、答疑、反馈，以电话、邮件、微信等形式的日常沟通</t>
    <phoneticPr fontId="1" type="noConversion"/>
  </si>
  <si>
    <t>分装</t>
    <phoneticPr fontId="1" type="noConversion"/>
  </si>
  <si>
    <t>快递</t>
    <phoneticPr fontId="1" type="noConversion"/>
  </si>
  <si>
    <t>按实际结算</t>
    <phoneticPr fontId="1" type="noConversion"/>
  </si>
  <si>
    <t>箱</t>
    <phoneticPr fontId="1" type="noConversion"/>
  </si>
  <si>
    <t>日常材料审核及录入</t>
    <phoneticPr fontId="1" type="noConversion"/>
  </si>
  <si>
    <t>检测包分装费，尿杯、笔、试纸条人工配套装袋，按指定份数人工分装入箱（包含5层加强快递箱）</t>
    <phoneticPr fontId="1" type="noConversion"/>
  </si>
  <si>
    <t>快递费，估算</t>
    <phoneticPr fontId="1" type="noConversion"/>
  </si>
  <si>
    <t>检查表</t>
    <phoneticPr fontId="1" type="noConversion"/>
  </si>
  <si>
    <t>每月按照132小时计算（即22天）计算，每天6小时，</t>
    <phoneticPr fontId="1" type="noConversion"/>
  </si>
  <si>
    <t>审核线下会的材料，并录入信息，对审核情况进行实时反馈，每月共用8天</t>
    <phoneticPr fontId="1" type="noConversion"/>
  </si>
  <si>
    <t>小计</t>
    <phoneticPr fontId="1" type="noConversion"/>
  </si>
  <si>
    <t>对已经进行的预约进行查询和管理</t>
    <phoneticPr fontId="1" type="noConversion"/>
  </si>
  <si>
    <t>数字证书系统</t>
    <phoneticPr fontId="1" type="noConversion"/>
  </si>
  <si>
    <t>登录管理</t>
    <phoneticPr fontId="1" type="noConversion"/>
  </si>
  <si>
    <t>预约信息修改功能</t>
    <phoneticPr fontId="1" type="noConversion"/>
  </si>
  <si>
    <t>预约权后台授权功能</t>
    <phoneticPr fontId="1" type="noConversion"/>
  </si>
  <si>
    <t>Service</t>
    <phoneticPr fontId="1" type="noConversion"/>
  </si>
  <si>
    <t>白名单、账号和权限绑定</t>
    <phoneticPr fontId="1" type="noConversion"/>
  </si>
  <si>
    <t>会议材料下载</t>
    <phoneticPr fontId="1" type="noConversion"/>
  </si>
  <si>
    <t>下载会议签到表，劳务凭证，讲课课件模板</t>
    <phoneticPr fontId="1" type="noConversion"/>
  </si>
  <si>
    <t>标准PC的架构</t>
    <phoneticPr fontId="1" type="noConversion"/>
  </si>
  <si>
    <t>结算材料核查及数据统计，根据原始数据，制作项目进度的汇报。此阶段为表格及PPT形式，含区域每周进度及项目总结报告</t>
    <phoneticPr fontId="1" type="noConversion"/>
  </si>
  <si>
    <t>3联单/份，50份/本，1联A5彩打,2联A5彩打复写纸，3联A5彩打</t>
    <phoneticPr fontId="1" type="noConversion"/>
  </si>
  <si>
    <t>每个患者1条（以实际计算）</t>
    <phoneticPr fontId="1" type="noConversion"/>
  </si>
  <si>
    <t>在收到符合要求的文档后进行预约权限开通</t>
    <phoneticPr fontId="1" type="noConversion"/>
  </si>
  <si>
    <t>登入开放会议预约功能</t>
    <phoneticPr fontId="1" type="noConversion"/>
  </si>
  <si>
    <t>基础信息导入</t>
    <phoneticPr fontId="1" type="noConversion"/>
  </si>
  <si>
    <t>1000元/人（税后），线下会议，按实际场次结算
备注说明：专家劳务由执行方代支代缴纳个税，结算需提供支持材料</t>
    <phoneticPr fontId="1" type="noConversion"/>
  </si>
  <si>
    <t>个税按1000元/月/人核算，并按实际场次结算</t>
    <phoneticPr fontId="1" type="noConversion"/>
  </si>
  <si>
    <t>飞检可以快速查询已经预约的会议</t>
    <phoneticPr fontId="1" type="noConversion"/>
  </si>
  <si>
    <t>分发到各个医院，按实际距离和实际医院数计算，试纸条打包分箱（以实际数量计算）</t>
    <phoneticPr fontId="1" type="noConversion"/>
  </si>
  <si>
    <t>类别</t>
    <phoneticPr fontId="1" type="noConversion"/>
  </si>
  <si>
    <t>内容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</si>
  <si>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</si>
  <si>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</si>
  <si>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</si>
  <si>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时间</t>
    <phoneticPr fontId="1" type="noConversion"/>
  </si>
  <si>
    <t>小计</t>
    <phoneticPr fontId="1" type="noConversion"/>
  </si>
  <si>
    <t>备注</t>
    <phoneticPr fontId="1" type="noConversion"/>
  </si>
  <si>
    <t>项目工作组执行</t>
    <phoneticPr fontId="1" type="noConversion"/>
  </si>
  <si>
    <t>次</t>
    <phoneticPr fontId="1" type="noConversion"/>
  </si>
  <si>
    <t>日常材料审核及录入</t>
    <phoneticPr fontId="1" type="noConversion"/>
  </si>
  <si>
    <t>每月按照132小时计算（即22天）计算，每天6小时，</t>
    <phoneticPr fontId="1" type="noConversion"/>
  </si>
  <si>
    <t>项目工作组执行</t>
    <phoneticPr fontId="1" type="noConversion"/>
  </si>
  <si>
    <t>沟通、答疑、反馈，以电话、邮件、微信等形式的日常沟通</t>
    <phoneticPr fontId="1" type="noConversion"/>
  </si>
  <si>
    <t>小时/人</t>
    <phoneticPr fontId="1" type="noConversion"/>
  </si>
  <si>
    <t>每月按照132小时计算（即22天）计算，每天6小时，</t>
    <phoneticPr fontId="1" type="noConversion"/>
  </si>
  <si>
    <t>结算材料核查及数据统计，根据原始数据，制作项目进度的汇报。此阶段为表格及PPT形式，含区域每周进度及项目总结报告</t>
    <phoneticPr fontId="1" type="noConversion"/>
  </si>
  <si>
    <t>审核线下会的材料，并录入信息，对审核情况进行实时反馈，每月共用8天</t>
    <phoneticPr fontId="1" type="noConversion"/>
  </si>
  <si>
    <t>·</t>
    <phoneticPr fontId="1" type="noConversion"/>
  </si>
  <si>
    <t>2020中国糖尿病患者MAU早测关爱行动  第二期费用明细</t>
    <phoneticPr fontId="1" type="noConversion"/>
  </si>
  <si>
    <t>2020中国糖尿病患者MAU早测关爱行动  第一期费用明细</t>
    <phoneticPr fontId="1" type="noConversion"/>
  </si>
  <si>
    <t>2020中国糖尿病患者MAU早测关爱行动  第三期费用明细</t>
    <phoneticPr fontId="1" type="noConversion"/>
  </si>
  <si>
    <t>益彩明天-白求恩·中国糖尿病患者微量白蛋白尿早测关爱行动  费用明细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</si>
</sst>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[$¥-804]#,##0.00"/>
    <numFmt numFmtId="178" formatCode="&quot;¥&quot;#,##0.00_);[Red]\(&quot;¥&quot;#,##0.00\)"/>
    <numFmt numFmtId="179" formatCode="#,##0_ 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0.0000%"/>
    <numFmt numFmtId="183" formatCode="[$¥-804]#,##0"/>
  </numFmts>
  <fonts count="20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177" fontId="0" fillId="0" borderId="0"/>
    <xf numFmtId="177" fontId="2" fillId="0" borderId="0">
      <alignment vertical="center"/>
    </xf>
    <xf numFmtId="177" fontId="3" fillId="0" borderId="0"/>
    <xf numFmtId="177" fontId="3" fillId="0" borderId="0"/>
    <xf numFmtId="43" fontId="4" fillId="0" borderId="0" applyFont="0" applyFill="0" applyBorder="0" applyAlignment="0" applyProtection="0"/>
    <xf numFmtId="177" fontId="13" fillId="0" borderId="0" applyProtection="0"/>
    <xf numFmtId="177" fontId="15" fillId="0" borderId="0">
      <protection locked="0"/>
    </xf>
    <xf numFmtId="177" fontId="15" fillId="0" borderId="0"/>
    <xf numFmtId="0" fontId="16" fillId="0" borderId="0">
      <alignment vertical="center"/>
    </xf>
    <xf numFmtId="0" fontId="17" fillId="0" borderId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19" fillId="0" borderId="0"/>
  </cellStyleXfs>
  <cellXfs count="66">
    <xf numFmtId="177" fontId="0" fillId="0" borderId="0" xfId="0"/>
    <xf numFmtId="177" fontId="6" fillId="0" borderId="0" xfId="0" applyFont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8" fillId="0" borderId="0" xfId="0" applyFont="1" applyAlignment="1">
      <alignment horizontal="center" vertical="center" wrapText="1"/>
    </xf>
    <xf numFmtId="177" fontId="8" fillId="0" borderId="1" xfId="1" applyFont="1" applyBorder="1" applyAlignment="1">
      <alignment horizontal="center" vertical="center" wrapText="1"/>
    </xf>
    <xf numFmtId="177" fontId="8" fillId="0" borderId="1" xfId="2" applyFont="1" applyFill="1" applyBorder="1" applyAlignment="1" applyProtection="1">
      <alignment horizontal="left" vertical="center" wrapText="1"/>
      <protection locked="0"/>
    </xf>
    <xf numFmtId="177" fontId="6" fillId="0" borderId="0" xfId="0" applyFont="1" applyAlignment="1">
      <alignment horizontal="left" vertical="center" wrapText="1"/>
    </xf>
    <xf numFmtId="177" fontId="6" fillId="0" borderId="1" xfId="0" applyFont="1" applyBorder="1" applyAlignment="1">
      <alignment horizontal="center" vertical="center" wrapText="1"/>
    </xf>
    <xf numFmtId="177" fontId="7" fillId="0" borderId="1" xfId="0" applyFont="1" applyBorder="1" applyAlignment="1">
      <alignment horizontal="center" vertical="center" wrapText="1"/>
    </xf>
    <xf numFmtId="177" fontId="8" fillId="0" borderId="1" xfId="7" applyFont="1" applyFill="1" applyBorder="1" applyAlignment="1" applyProtection="1">
      <alignment horizontal="left" vertical="center" wrapText="1"/>
      <protection locked="0"/>
    </xf>
    <xf numFmtId="177" fontId="6" fillId="0" borderId="1" xfId="0" applyFont="1" applyBorder="1" applyAlignment="1">
      <alignment horizontal="left" vertical="center" wrapText="1"/>
    </xf>
    <xf numFmtId="38" fontId="6" fillId="0" borderId="1" xfId="0" applyNumberFormat="1" applyFont="1" applyBorder="1" applyAlignment="1">
      <alignment horizontal="left" vertical="center" wrapText="1"/>
    </xf>
    <xf numFmtId="38" fontId="6" fillId="0" borderId="0" xfId="0" applyNumberFormat="1" applyFont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178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6" fillId="0" borderId="1" xfId="0" applyNumberFormat="1" applyFont="1" applyBorder="1" applyAlignment="1">
      <alignment horizontal="right" vertical="center" wrapText="1"/>
    </xf>
    <xf numFmtId="38" fontId="6" fillId="0" borderId="0" xfId="0" applyNumberFormat="1" applyFont="1" applyAlignment="1">
      <alignment horizontal="right" vertical="center" wrapText="1"/>
    </xf>
    <xf numFmtId="177" fontId="11" fillId="3" borderId="1" xfId="0" applyFont="1" applyFill="1" applyBorder="1" applyAlignment="1">
      <alignment horizontal="center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40" fontId="6" fillId="0" borderId="0" xfId="0" applyNumberFormat="1" applyFont="1" applyAlignment="1">
      <alignment horizontal="right" vertical="center" wrapText="1"/>
    </xf>
    <xf numFmtId="177" fontId="12" fillId="2" borderId="1" xfId="2" applyFont="1" applyFill="1" applyBorder="1" applyAlignment="1" applyProtection="1">
      <alignment horizontal="center" vertical="center"/>
      <protection locked="0"/>
    </xf>
    <xf numFmtId="177" fontId="14" fillId="2" borderId="1" xfId="2" applyFont="1" applyFill="1" applyBorder="1" applyAlignment="1" applyProtection="1">
      <alignment horizontal="left" vertical="center"/>
      <protection locked="0"/>
    </xf>
    <xf numFmtId="179" fontId="11" fillId="0" borderId="1" xfId="0" applyNumberFormat="1" applyFont="1" applyFill="1" applyBorder="1" applyAlignment="1">
      <alignment horizontal="center" vertical="center" wrapText="1"/>
    </xf>
    <xf numFmtId="179" fontId="8" fillId="0" borderId="1" xfId="2" applyNumberFormat="1" applyFont="1" applyFill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77" fontId="12" fillId="0" borderId="1" xfId="2" applyFont="1" applyFill="1" applyBorder="1" applyAlignment="1" applyProtection="1">
      <alignment horizontal="left" vertical="center" wrapText="1"/>
      <protection locked="0"/>
    </xf>
    <xf numFmtId="177" fontId="10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40" fontId="10" fillId="4" borderId="1" xfId="0" applyNumberFormat="1" applyFont="1" applyFill="1" applyBorder="1" applyAlignment="1">
      <alignment horizontal="right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7" fontId="8" fillId="0" borderId="2" xfId="1" applyFont="1" applyBorder="1" applyAlignment="1">
      <alignment horizontal="center" vertical="center" wrapText="1"/>
    </xf>
    <xf numFmtId="177" fontId="8" fillId="0" borderId="3" xfId="2" applyFont="1" applyFill="1" applyBorder="1" applyAlignment="1" applyProtection="1">
      <alignment horizontal="left" vertical="center" wrapText="1"/>
      <protection locked="0"/>
    </xf>
    <xf numFmtId="178" fontId="11" fillId="0" borderId="3" xfId="0" applyNumberFormat="1" applyFont="1" applyFill="1" applyBorder="1" applyAlignment="1">
      <alignment horizontal="right" vertical="center" wrapText="1"/>
    </xf>
    <xf numFmtId="177" fontId="11" fillId="3" borderId="3" xfId="0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 wrapText="1"/>
    </xf>
    <xf numFmtId="40" fontId="8" fillId="0" borderId="3" xfId="0" applyNumberFormat="1" applyFont="1" applyBorder="1" applyAlignment="1">
      <alignment horizontal="right" vertical="center" wrapText="1"/>
    </xf>
    <xf numFmtId="177" fontId="8" fillId="0" borderId="4" xfId="2" applyFont="1" applyFill="1" applyBorder="1" applyAlignment="1" applyProtection="1">
      <alignment horizontal="left" vertical="center" wrapText="1"/>
      <protection locked="0"/>
    </xf>
    <xf numFmtId="177" fontId="8" fillId="0" borderId="8" xfId="1" applyFont="1" applyBorder="1" applyAlignment="1">
      <alignment horizontal="center" vertical="center" wrapText="1"/>
    </xf>
    <xf numFmtId="177" fontId="12" fillId="0" borderId="3" xfId="2" applyFont="1" applyFill="1" applyBorder="1" applyAlignment="1" applyProtection="1">
      <alignment horizontal="left" vertical="center" wrapText="1"/>
      <protection locked="0"/>
    </xf>
    <xf numFmtId="177" fontId="7" fillId="0" borderId="3" xfId="0" applyFont="1" applyBorder="1" applyAlignment="1">
      <alignment horizontal="center" vertical="center" wrapText="1"/>
    </xf>
    <xf numFmtId="179" fontId="8" fillId="0" borderId="3" xfId="2" applyNumberFormat="1" applyFont="1" applyFill="1" applyBorder="1" applyAlignment="1" applyProtection="1">
      <alignment horizontal="center" vertical="center"/>
      <protection locked="0"/>
    </xf>
    <xf numFmtId="177" fontId="12" fillId="0" borderId="4" xfId="2" applyFont="1" applyFill="1" applyBorder="1" applyAlignment="1" applyProtection="1">
      <alignment horizontal="left" vertical="center" wrapText="1"/>
      <protection locked="0"/>
    </xf>
    <xf numFmtId="177" fontId="7" fillId="0" borderId="9" xfId="0" applyFont="1" applyBorder="1" applyAlignment="1">
      <alignment horizontal="center" vertical="center" wrapText="1"/>
    </xf>
    <xf numFmtId="177" fontId="14" fillId="2" borderId="3" xfId="2" applyFont="1" applyFill="1" applyBorder="1" applyAlignment="1" applyProtection="1">
      <alignment horizontal="left" vertical="center"/>
      <protection locked="0"/>
    </xf>
    <xf numFmtId="178" fontId="12" fillId="0" borderId="3" xfId="2" applyNumberFormat="1" applyFont="1" applyFill="1" applyBorder="1" applyAlignment="1" applyProtection="1">
      <alignment horizontal="right" vertical="center" wrapText="1"/>
      <protection locked="0"/>
    </xf>
    <xf numFmtId="177" fontId="12" fillId="2" borderId="3" xfId="2" applyFont="1" applyFill="1" applyBorder="1" applyAlignment="1" applyProtection="1">
      <alignment horizontal="center" vertical="center"/>
      <protection locked="0"/>
    </xf>
    <xf numFmtId="177" fontId="8" fillId="0" borderId="4" xfId="7" applyFont="1" applyFill="1" applyBorder="1" applyAlignment="1" applyProtection="1">
      <alignment horizontal="left" vertical="center" wrapText="1"/>
      <protection locked="0"/>
    </xf>
    <xf numFmtId="182" fontId="6" fillId="0" borderId="1" xfId="0" applyNumberFormat="1" applyFont="1" applyBorder="1" applyAlignment="1">
      <alignment horizontal="right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177" fontId="8" fillId="0" borderId="1" xfId="1" applyFont="1" applyBorder="1" applyAlignment="1">
      <alignment horizontal="center" vertical="center" wrapText="1"/>
    </xf>
    <xf numFmtId="183" fontId="8" fillId="0" borderId="0" xfId="0" applyNumberFormat="1" applyFont="1" applyAlignment="1">
      <alignment horizontal="center" vertical="center" wrapText="1"/>
    </xf>
    <xf numFmtId="177" fontId="5" fillId="0" borderId="1" xfId="0" applyFont="1" applyFill="1" applyBorder="1" applyAlignment="1">
      <alignment horizontal="center" vertical="center" wrapText="1"/>
    </xf>
    <xf numFmtId="177" fontId="9" fillId="0" borderId="1" xfId="0" applyFont="1" applyFill="1" applyBorder="1" applyAlignment="1">
      <alignment horizontal="center" vertical="center" wrapText="1"/>
    </xf>
    <xf numFmtId="177" fontId="9" fillId="0" borderId="2" xfId="0" applyFont="1" applyFill="1" applyBorder="1" applyAlignment="1">
      <alignment horizontal="center" vertical="center" wrapText="1"/>
    </xf>
    <xf numFmtId="177" fontId="9" fillId="0" borderId="3" xfId="0" applyFont="1" applyFill="1" applyBorder="1" applyAlignment="1">
      <alignment horizontal="center" vertical="center" wrapText="1"/>
    </xf>
    <xf numFmtId="177" fontId="9" fillId="0" borderId="4" xfId="0" applyFont="1" applyFill="1" applyBorder="1" applyAlignment="1">
      <alignment horizontal="center" vertical="center" wrapText="1"/>
    </xf>
    <xf numFmtId="177" fontId="8" fillId="0" borderId="5" xfId="1" applyFont="1" applyBorder="1" applyAlignment="1">
      <alignment horizontal="center" vertical="center" wrapText="1"/>
    </xf>
    <xf numFmtId="177" fontId="8" fillId="0" borderId="6" xfId="1" applyFont="1" applyBorder="1" applyAlignment="1">
      <alignment horizontal="center" vertical="center" wrapText="1"/>
    </xf>
    <xf numFmtId="177" fontId="8" fillId="0" borderId="7" xfId="1" applyFont="1" applyBorder="1" applyAlignment="1">
      <alignment horizontal="center" vertical="center" wrapText="1"/>
    </xf>
    <xf numFmtId="177" fontId="8" fillId="0" borderId="1" xfId="1" applyFont="1" applyBorder="1" applyAlignment="1">
      <alignment horizontal="center" vertical="center" wrapText="1"/>
    </xf>
    <xf numFmtId="177" fontId="7" fillId="0" borderId="5" xfId="0" applyFont="1" applyBorder="1" applyAlignment="1">
      <alignment horizontal="center" vertical="center" wrapText="1"/>
    </xf>
    <xf numFmtId="177" fontId="7" fillId="0" borderId="6" xfId="0" applyFont="1" applyBorder="1" applyAlignment="1">
      <alignment horizontal="center" vertical="center" wrapText="1"/>
    </xf>
    <xf numFmtId="177" fontId="7" fillId="0" borderId="7" xfId="0" applyFont="1" applyBorder="1" applyAlignment="1">
      <alignment horizontal="center" vertical="center" wrapText="1"/>
    </xf>
  </cellXfs>
  <cellStyles count="17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="70" zoomScaleNormal="70" workbookViewId="0">
      <selection activeCell="J8" sqref="J8"/>
    </sheetView>
  </sheetViews>
  <sheetFormatPr defaultColWidth="9" defaultRowHeight="14.25"/>
  <cols>
    <col min="1" max="1" width="14" style="2" bestFit="1" customWidth="1"/>
    <col min="2" max="2" width="30.25" style="6" customWidth="1"/>
    <col min="3" max="3" width="11.375" style="16" bestFit="1" customWidth="1"/>
    <col min="4" max="4" width="11.625" style="1" bestFit="1" customWidth="1"/>
    <col min="5" max="5" width="13.375" style="25" bestFit="1" customWidth="1"/>
    <col min="6" max="6" width="10.625" style="25" customWidth="1"/>
    <col min="7" max="7" width="14.625" style="19" bestFit="1" customWidth="1"/>
    <col min="8" max="8" width="38.75" style="12" bestFit="1" customWidth="1"/>
    <col min="9" max="9" width="15.875" style="1" customWidth="1"/>
    <col min="10" max="10" width="10.25" style="1" bestFit="1" customWidth="1"/>
    <col min="11" max="11" width="12.5" style="1" bestFit="1" customWidth="1"/>
    <col min="12" max="16384" width="9" style="1"/>
  </cols>
  <sheetData>
    <row r="1" spans="1:11" ht="22.5">
      <c r="A1" s="54" t="s">
        <v>110</v>
      </c>
      <c r="B1" s="54"/>
      <c r="C1" s="54"/>
      <c r="D1" s="54"/>
      <c r="E1" s="54"/>
      <c r="F1" s="54"/>
      <c r="G1" s="54"/>
      <c r="H1" s="54"/>
    </row>
    <row r="2" spans="1:11" ht="24.6" customHeight="1">
      <c r="A2" s="27" t="s">
        <v>0</v>
      </c>
      <c r="B2" s="27" t="s">
        <v>1</v>
      </c>
      <c r="C2" s="28" t="s">
        <v>4</v>
      </c>
      <c r="D2" s="27" t="s">
        <v>5</v>
      </c>
      <c r="E2" s="29" t="s">
        <v>6</v>
      </c>
      <c r="F2" s="29" t="s">
        <v>30</v>
      </c>
      <c r="G2" s="30" t="s">
        <v>2</v>
      </c>
      <c r="H2" s="31" t="s">
        <v>3</v>
      </c>
    </row>
    <row r="3" spans="1:11" ht="15">
      <c r="A3" s="55" t="s">
        <v>7</v>
      </c>
      <c r="B3" s="55"/>
      <c r="C3" s="55"/>
      <c r="D3" s="55"/>
      <c r="E3" s="55"/>
      <c r="F3" s="55"/>
      <c r="G3" s="55"/>
      <c r="H3" s="55"/>
    </row>
    <row r="4" spans="1:11" s="3" customFormat="1" ht="16.5">
      <c r="A4" s="4" t="s">
        <v>12</v>
      </c>
      <c r="B4" s="5" t="s">
        <v>55</v>
      </c>
      <c r="C4" s="13">
        <v>2000</v>
      </c>
      <c r="D4" s="17" t="s">
        <v>53</v>
      </c>
      <c r="E4" s="22">
        <v>1</v>
      </c>
      <c r="F4" s="22">
        <v>1</v>
      </c>
      <c r="G4" s="18">
        <f t="shared" ref="G4:G5" si="0">F4*E4*C4</f>
        <v>2000</v>
      </c>
      <c r="H4" s="26" t="s">
        <v>54</v>
      </c>
    </row>
    <row r="5" spans="1:11" s="3" customFormat="1" ht="33">
      <c r="A5" s="4" t="s">
        <v>12</v>
      </c>
      <c r="B5" s="5" t="s">
        <v>61</v>
      </c>
      <c r="C5" s="13">
        <v>90</v>
      </c>
      <c r="D5" s="17" t="s">
        <v>13</v>
      </c>
      <c r="E5" s="22">
        <f>22*6</f>
        <v>132</v>
      </c>
      <c r="F5" s="22">
        <v>3</v>
      </c>
      <c r="G5" s="18">
        <f t="shared" si="0"/>
        <v>35640</v>
      </c>
      <c r="H5" s="26" t="s">
        <v>65</v>
      </c>
    </row>
    <row r="6" spans="1:11" s="3" customFormat="1" ht="33">
      <c r="A6" s="4" t="s">
        <v>12</v>
      </c>
      <c r="B6" s="5" t="s">
        <v>56</v>
      </c>
      <c r="C6" s="13">
        <v>90</v>
      </c>
      <c r="D6" s="17" t="s">
        <v>8</v>
      </c>
      <c r="E6" s="22">
        <v>132</v>
      </c>
      <c r="F6" s="22">
        <v>3</v>
      </c>
      <c r="G6" s="18">
        <f t="shared" ref="G6" si="1">F6*E6*C6</f>
        <v>35640</v>
      </c>
      <c r="H6" s="26" t="s">
        <v>65</v>
      </c>
    </row>
    <row r="7" spans="1:11" s="3" customFormat="1" ht="66">
      <c r="A7" s="4" t="s">
        <v>12</v>
      </c>
      <c r="B7" s="5" t="s">
        <v>78</v>
      </c>
      <c r="C7" s="13">
        <v>90</v>
      </c>
      <c r="D7" s="17" t="s">
        <v>8</v>
      </c>
      <c r="E7" s="22">
        <f>8*8</f>
        <v>64</v>
      </c>
      <c r="F7" s="22">
        <v>3</v>
      </c>
      <c r="G7" s="18">
        <f>F7*E7*C7</f>
        <v>17280</v>
      </c>
      <c r="H7" s="26" t="s">
        <v>66</v>
      </c>
    </row>
    <row r="8" spans="1:11" s="3" customFormat="1" ht="16.5">
      <c r="A8" s="4"/>
      <c r="B8" s="5"/>
      <c r="C8" s="13"/>
      <c r="D8" s="17"/>
      <c r="E8" s="22"/>
      <c r="F8" s="22" t="s">
        <v>67</v>
      </c>
      <c r="G8" s="18">
        <f>SUM(G4:G7)</f>
        <v>90560</v>
      </c>
      <c r="H8" s="26"/>
    </row>
    <row r="9" spans="1:11" s="3" customFormat="1" ht="16.5">
      <c r="A9" s="55" t="s">
        <v>16</v>
      </c>
      <c r="B9" s="55"/>
      <c r="C9" s="55"/>
      <c r="D9" s="55"/>
      <c r="E9" s="55"/>
      <c r="F9" s="55"/>
      <c r="G9" s="55"/>
      <c r="H9" s="55"/>
    </row>
    <row r="10" spans="1:11" s="3" customFormat="1" ht="16.5">
      <c r="A10" s="4" t="s">
        <v>17</v>
      </c>
      <c r="B10" s="5" t="s">
        <v>18</v>
      </c>
      <c r="C10" s="13">
        <v>10</v>
      </c>
      <c r="D10" s="17" t="s">
        <v>19</v>
      </c>
      <c r="E10" s="22">
        <v>3200</v>
      </c>
      <c r="F10" s="22">
        <v>1</v>
      </c>
      <c r="G10" s="18">
        <f t="shared" ref="G10:G14" si="2">F10*E10*C10</f>
        <v>32000</v>
      </c>
      <c r="H10" s="26" t="s">
        <v>80</v>
      </c>
    </row>
    <row r="11" spans="1:11" s="3" customFormat="1" ht="33">
      <c r="A11" s="4" t="s">
        <v>17</v>
      </c>
      <c r="B11" s="5" t="s">
        <v>64</v>
      </c>
      <c r="C11" s="13">
        <v>27</v>
      </c>
      <c r="D11" s="17" t="s">
        <v>35</v>
      </c>
      <c r="E11" s="22">
        <v>80</v>
      </c>
      <c r="F11" s="22">
        <v>1</v>
      </c>
      <c r="G11" s="18">
        <f t="shared" si="2"/>
        <v>2160</v>
      </c>
      <c r="H11" s="26" t="s">
        <v>79</v>
      </c>
    </row>
    <row r="12" spans="1:11" s="3" customFormat="1" ht="16.5">
      <c r="A12" s="4" t="s">
        <v>17</v>
      </c>
      <c r="B12" s="5" t="s">
        <v>52</v>
      </c>
      <c r="C12" s="13">
        <v>0.2</v>
      </c>
      <c r="D12" s="17" t="s">
        <v>34</v>
      </c>
      <c r="E12" s="22">
        <v>3200</v>
      </c>
      <c r="F12" s="22">
        <v>1</v>
      </c>
      <c r="G12" s="18">
        <f>F12*E12*C12</f>
        <v>640</v>
      </c>
      <c r="H12" s="26"/>
    </row>
    <row r="13" spans="1:11" s="3" customFormat="1" ht="49.5">
      <c r="A13" s="4" t="s">
        <v>57</v>
      </c>
      <c r="B13" s="5" t="s">
        <v>62</v>
      </c>
      <c r="C13" s="13">
        <v>40</v>
      </c>
      <c r="D13" s="17" t="s">
        <v>60</v>
      </c>
      <c r="E13" s="22">
        <v>320</v>
      </c>
      <c r="F13" s="22">
        <v>1</v>
      </c>
      <c r="G13" s="18">
        <f t="shared" si="2"/>
        <v>12800</v>
      </c>
      <c r="H13" s="26" t="s">
        <v>87</v>
      </c>
    </row>
    <row r="14" spans="1:11" s="3" customFormat="1" ht="16.5">
      <c r="A14" s="4" t="s">
        <v>58</v>
      </c>
      <c r="B14" s="5" t="s">
        <v>63</v>
      </c>
      <c r="C14" s="13">
        <v>60</v>
      </c>
      <c r="D14" s="17" t="s">
        <v>60</v>
      </c>
      <c r="E14" s="22">
        <v>320</v>
      </c>
      <c r="F14" s="22">
        <v>1</v>
      </c>
      <c r="G14" s="18">
        <f t="shared" si="2"/>
        <v>19200</v>
      </c>
      <c r="H14" s="26" t="s">
        <v>59</v>
      </c>
      <c r="K14" s="53"/>
    </row>
    <row r="15" spans="1:11" s="3" customFormat="1" ht="16.5">
      <c r="A15" s="4" t="s">
        <v>21</v>
      </c>
      <c r="B15" s="5" t="s">
        <v>22</v>
      </c>
      <c r="C15" s="13">
        <v>2000</v>
      </c>
      <c r="D15" s="17" t="s">
        <v>23</v>
      </c>
      <c r="E15" s="22">
        <v>1</v>
      </c>
      <c r="F15" s="22">
        <v>1</v>
      </c>
      <c r="G15" s="18">
        <f>F15*E15*C15</f>
        <v>2000</v>
      </c>
      <c r="H15" s="5"/>
      <c r="K15" s="53"/>
    </row>
    <row r="16" spans="1:11" s="3" customFormat="1" ht="16.5">
      <c r="A16" s="32"/>
      <c r="B16" s="33"/>
      <c r="C16" s="34"/>
      <c r="D16" s="35"/>
      <c r="E16" s="36"/>
      <c r="F16" s="36" t="s">
        <v>67</v>
      </c>
      <c r="G16" s="37">
        <f>SUM(G10:G15)</f>
        <v>68800</v>
      </c>
      <c r="H16" s="38"/>
      <c r="K16" s="53"/>
    </row>
    <row r="17" spans="1:11" s="3" customFormat="1" ht="16.5">
      <c r="A17" s="56" t="s">
        <v>24</v>
      </c>
      <c r="B17" s="57"/>
      <c r="C17" s="57"/>
      <c r="D17" s="57"/>
      <c r="E17" s="57"/>
      <c r="F17" s="57"/>
      <c r="G17" s="57"/>
      <c r="H17" s="58"/>
      <c r="K17" s="53"/>
    </row>
    <row r="18" spans="1:11" s="3" customFormat="1" ht="16.5">
      <c r="A18" s="59" t="s">
        <v>26</v>
      </c>
      <c r="B18" s="26" t="s">
        <v>39</v>
      </c>
      <c r="C18" s="13">
        <v>1550</v>
      </c>
      <c r="D18" s="8" t="s">
        <v>36</v>
      </c>
      <c r="E18" s="22">
        <v>1</v>
      </c>
      <c r="F18" s="23">
        <v>3</v>
      </c>
      <c r="G18" s="18">
        <f>F18*E18*C18</f>
        <v>4650</v>
      </c>
      <c r="H18" s="26" t="s">
        <v>47</v>
      </c>
    </row>
    <row r="19" spans="1:11" s="3" customFormat="1" ht="16.5">
      <c r="A19" s="60"/>
      <c r="B19" s="26" t="s">
        <v>69</v>
      </c>
      <c r="C19" s="13">
        <v>5000</v>
      </c>
      <c r="D19" s="8" t="s">
        <v>20</v>
      </c>
      <c r="E19" s="22">
        <v>1</v>
      </c>
      <c r="F19" s="23">
        <v>1</v>
      </c>
      <c r="G19" s="18">
        <f>F19*E19*C19</f>
        <v>5000</v>
      </c>
      <c r="H19" s="26" t="s">
        <v>48</v>
      </c>
    </row>
    <row r="20" spans="1:11" s="3" customFormat="1" ht="16.5">
      <c r="A20" s="59" t="s">
        <v>27</v>
      </c>
      <c r="B20" s="26" t="s">
        <v>40</v>
      </c>
      <c r="C20" s="13">
        <v>1080</v>
      </c>
      <c r="D20" s="8" t="s">
        <v>37</v>
      </c>
      <c r="E20" s="22">
        <v>2</v>
      </c>
      <c r="F20" s="22">
        <v>5</v>
      </c>
      <c r="G20" s="18">
        <f>F20*E20*C20</f>
        <v>10800</v>
      </c>
      <c r="H20" s="26" t="s">
        <v>77</v>
      </c>
    </row>
    <row r="21" spans="1:11" s="3" customFormat="1" ht="16.5">
      <c r="A21" s="60"/>
      <c r="B21" s="26" t="s">
        <v>83</v>
      </c>
      <c r="C21" s="13">
        <v>1080</v>
      </c>
      <c r="D21" s="8" t="s">
        <v>37</v>
      </c>
      <c r="E21" s="22">
        <v>2</v>
      </c>
      <c r="F21" s="22">
        <v>4</v>
      </c>
      <c r="G21" s="18">
        <f t="shared" ref="G21:G30" si="3">F21*E21*C21</f>
        <v>8640</v>
      </c>
      <c r="H21" s="26" t="s">
        <v>74</v>
      </c>
    </row>
    <row r="22" spans="1:11" s="3" customFormat="1" ht="16.5">
      <c r="A22" s="59" t="s">
        <v>43</v>
      </c>
      <c r="B22" s="26" t="s">
        <v>70</v>
      </c>
      <c r="C22" s="13">
        <v>1080</v>
      </c>
      <c r="D22" s="8" t="s">
        <v>37</v>
      </c>
      <c r="E22" s="22">
        <v>2</v>
      </c>
      <c r="F22" s="22">
        <v>4</v>
      </c>
      <c r="G22" s="18">
        <f t="shared" si="3"/>
        <v>8640</v>
      </c>
      <c r="H22" s="26" t="s">
        <v>82</v>
      </c>
    </row>
    <row r="23" spans="1:11" s="3" customFormat="1" ht="16.5">
      <c r="A23" s="60"/>
      <c r="B23" s="26" t="s">
        <v>75</v>
      </c>
      <c r="C23" s="13">
        <v>1080</v>
      </c>
      <c r="D23" s="8" t="s">
        <v>37</v>
      </c>
      <c r="E23" s="22">
        <v>2</v>
      </c>
      <c r="F23" s="22">
        <v>2</v>
      </c>
      <c r="G23" s="18">
        <f t="shared" si="3"/>
        <v>4320</v>
      </c>
      <c r="H23" s="26" t="s">
        <v>76</v>
      </c>
    </row>
    <row r="24" spans="1:11" s="3" customFormat="1" ht="16.5">
      <c r="A24" s="60"/>
      <c r="B24" s="26" t="s">
        <v>44</v>
      </c>
      <c r="C24" s="13">
        <v>1080</v>
      </c>
      <c r="D24" s="8" t="s">
        <v>37</v>
      </c>
      <c r="E24" s="22">
        <v>2</v>
      </c>
      <c r="F24" s="22">
        <v>2</v>
      </c>
      <c r="G24" s="18">
        <f t="shared" si="3"/>
        <v>4320</v>
      </c>
      <c r="H24" s="26" t="s">
        <v>49</v>
      </c>
    </row>
    <row r="25" spans="1:11" s="3" customFormat="1" ht="16.5">
      <c r="A25" s="60"/>
      <c r="B25" s="26" t="s">
        <v>71</v>
      </c>
      <c r="C25" s="13">
        <v>1080</v>
      </c>
      <c r="D25" s="8" t="s">
        <v>37</v>
      </c>
      <c r="E25" s="22">
        <v>2</v>
      </c>
      <c r="F25" s="22">
        <v>4</v>
      </c>
      <c r="G25" s="18">
        <f t="shared" si="3"/>
        <v>8640</v>
      </c>
      <c r="H25" s="26" t="s">
        <v>50</v>
      </c>
    </row>
    <row r="26" spans="1:11" s="3" customFormat="1" ht="16.5">
      <c r="A26" s="60"/>
      <c r="B26" s="26" t="s">
        <v>72</v>
      </c>
      <c r="C26" s="13">
        <v>1080</v>
      </c>
      <c r="D26" s="8" t="s">
        <v>37</v>
      </c>
      <c r="E26" s="22">
        <v>2</v>
      </c>
      <c r="F26" s="22">
        <v>4</v>
      </c>
      <c r="G26" s="18">
        <f t="shared" si="3"/>
        <v>8640</v>
      </c>
      <c r="H26" s="26" t="s">
        <v>81</v>
      </c>
    </row>
    <row r="27" spans="1:11" s="3" customFormat="1" ht="16.5">
      <c r="A27" s="61"/>
      <c r="B27" s="26" t="s">
        <v>45</v>
      </c>
      <c r="C27" s="13">
        <v>1080</v>
      </c>
      <c r="D27" s="8" t="s">
        <v>37</v>
      </c>
      <c r="E27" s="22">
        <v>2</v>
      </c>
      <c r="F27" s="22">
        <v>4</v>
      </c>
      <c r="G27" s="18">
        <f t="shared" si="3"/>
        <v>8640</v>
      </c>
      <c r="H27" s="26" t="s">
        <v>68</v>
      </c>
    </row>
    <row r="28" spans="1:11" s="3" customFormat="1" ht="16.5">
      <c r="A28" s="4" t="s">
        <v>28</v>
      </c>
      <c r="B28" s="26" t="s">
        <v>86</v>
      </c>
      <c r="C28" s="13">
        <v>1080</v>
      </c>
      <c r="D28" s="8" t="s">
        <v>29</v>
      </c>
      <c r="E28" s="22">
        <v>1</v>
      </c>
      <c r="F28" s="22">
        <v>4</v>
      </c>
      <c r="G28" s="18">
        <f t="shared" si="3"/>
        <v>4320</v>
      </c>
      <c r="H28" s="26" t="s">
        <v>51</v>
      </c>
    </row>
    <row r="29" spans="1:11" s="3" customFormat="1" ht="16.5">
      <c r="A29" s="62" t="s">
        <v>73</v>
      </c>
      <c r="B29" s="26" t="s">
        <v>41</v>
      </c>
      <c r="C29" s="13">
        <v>1000</v>
      </c>
      <c r="D29" s="8" t="s">
        <v>36</v>
      </c>
      <c r="E29" s="22">
        <v>1</v>
      </c>
      <c r="F29" s="23">
        <v>3</v>
      </c>
      <c r="G29" s="18">
        <f t="shared" si="3"/>
        <v>3000</v>
      </c>
      <c r="H29" s="26"/>
    </row>
    <row r="30" spans="1:11" s="3" customFormat="1" ht="16.5">
      <c r="A30" s="62"/>
      <c r="B30" s="26" t="s">
        <v>46</v>
      </c>
      <c r="C30" s="13">
        <v>0</v>
      </c>
      <c r="D30" s="8" t="s">
        <v>38</v>
      </c>
      <c r="E30" s="22">
        <v>0</v>
      </c>
      <c r="F30" s="23">
        <v>1</v>
      </c>
      <c r="G30" s="18">
        <f t="shared" si="3"/>
        <v>0</v>
      </c>
      <c r="H30" s="26"/>
    </row>
    <row r="31" spans="1:11" s="3" customFormat="1" ht="16.5">
      <c r="A31" s="39"/>
      <c r="B31" s="40"/>
      <c r="C31" s="34"/>
      <c r="D31" s="41"/>
      <c r="E31" s="36"/>
      <c r="F31" s="42" t="s">
        <v>67</v>
      </c>
      <c r="G31" s="37">
        <f>SUM(G18:G30)</f>
        <v>79610</v>
      </c>
      <c r="H31" s="43"/>
    </row>
    <row r="32" spans="1:11" ht="15">
      <c r="A32" s="56" t="s">
        <v>25</v>
      </c>
      <c r="B32" s="57"/>
      <c r="C32" s="57"/>
      <c r="D32" s="57"/>
      <c r="E32" s="57"/>
      <c r="F32" s="57"/>
      <c r="G32" s="57"/>
      <c r="H32" s="58"/>
    </row>
    <row r="33" spans="1:8" ht="49.5">
      <c r="A33" s="63" t="s">
        <v>33</v>
      </c>
      <c r="B33" s="21" t="s">
        <v>32</v>
      </c>
      <c r="C33" s="14">
        <v>1000</v>
      </c>
      <c r="D33" s="20" t="s">
        <v>14</v>
      </c>
      <c r="E33" s="23">
        <v>320</v>
      </c>
      <c r="F33" s="23">
        <v>1</v>
      </c>
      <c r="G33" s="18">
        <f>C33*E33</f>
        <v>320000</v>
      </c>
      <c r="H33" s="9" t="s">
        <v>84</v>
      </c>
    </row>
    <row r="34" spans="1:8" ht="16.5">
      <c r="A34" s="64"/>
      <c r="B34" s="21" t="s">
        <v>31</v>
      </c>
      <c r="C34" s="14">
        <v>50</v>
      </c>
      <c r="D34" s="20" t="s">
        <v>14</v>
      </c>
      <c r="E34" s="23">
        <v>320</v>
      </c>
      <c r="F34" s="23">
        <v>1</v>
      </c>
      <c r="G34" s="18">
        <f>C34*E34</f>
        <v>16000</v>
      </c>
      <c r="H34" s="9" t="s">
        <v>85</v>
      </c>
    </row>
    <row r="35" spans="1:8" ht="49.5">
      <c r="A35" s="65"/>
      <c r="B35" s="21" t="s">
        <v>9</v>
      </c>
      <c r="C35" s="14">
        <f>(C33+C34)*6%</f>
        <v>63</v>
      </c>
      <c r="D35" s="20" t="s">
        <v>14</v>
      </c>
      <c r="E35" s="23">
        <v>320</v>
      </c>
      <c r="F35" s="23">
        <v>1</v>
      </c>
      <c r="G35" s="18">
        <f>C35*E35</f>
        <v>20160</v>
      </c>
      <c r="H35" s="9" t="s">
        <v>42</v>
      </c>
    </row>
    <row r="36" spans="1:8" ht="16.5">
      <c r="A36" s="44"/>
      <c r="B36" s="45"/>
      <c r="C36" s="46"/>
      <c r="D36" s="47"/>
      <c r="E36" s="42"/>
      <c r="F36" s="42" t="s">
        <v>67</v>
      </c>
      <c r="G36" s="37">
        <f>SUM(G33:G35)</f>
        <v>356160</v>
      </c>
      <c r="H36" s="48"/>
    </row>
    <row r="37" spans="1:8" ht="15">
      <c r="A37" s="56" t="s">
        <v>10</v>
      </c>
      <c r="B37" s="57"/>
      <c r="C37" s="57"/>
      <c r="D37" s="57"/>
      <c r="E37" s="57"/>
      <c r="F37" s="57"/>
      <c r="G37" s="57"/>
      <c r="H37" s="58"/>
    </row>
    <row r="38" spans="1:8">
      <c r="A38" s="8" t="s">
        <v>11</v>
      </c>
      <c r="B38" s="10" t="s">
        <v>15</v>
      </c>
      <c r="C38" s="49">
        <v>6.8686999999999998E-2</v>
      </c>
      <c r="D38" s="7"/>
      <c r="E38" s="24"/>
      <c r="F38" s="24" t="s">
        <v>67</v>
      </c>
      <c r="G38" s="15">
        <f>SUM(G36,G31,G16,G8)*C38</f>
        <v>40877.694309999999</v>
      </c>
      <c r="H38" s="11"/>
    </row>
    <row r="39" spans="1:8">
      <c r="A39" s="7"/>
      <c r="B39" s="10"/>
      <c r="C39" s="15"/>
      <c r="D39" s="7"/>
      <c r="E39" s="24"/>
      <c r="F39" s="50"/>
      <c r="G39" s="51">
        <f>G38+G36+G31+G16+G8</f>
        <v>636007.69430999993</v>
      </c>
      <c r="H39" s="11"/>
    </row>
  </sheetData>
  <mergeCells count="11">
    <mergeCell ref="A22:A27"/>
    <mergeCell ref="A37:H37"/>
    <mergeCell ref="A32:H32"/>
    <mergeCell ref="A20:A21"/>
    <mergeCell ref="A29:A30"/>
    <mergeCell ref="A33:A35"/>
    <mergeCell ref="A1:H1"/>
    <mergeCell ref="A9:H9"/>
    <mergeCell ref="A17:H17"/>
    <mergeCell ref="A18:A19"/>
    <mergeCell ref="A3:H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sqref="A1:H1"/>
    </sheetView>
  </sheetViews>
  <sheetFormatPr defaultRowHeight="12.75"/>
  <cols>
    <col min="1" max="1" width="17.875" customWidth="1"/>
    <col min="2" max="2" width="24.625" customWidth="1"/>
    <col min="7" max="7" width="10.25" bestFit="1" customWidth="1"/>
    <col min="8" max="8" width="36.25" customWidth="1"/>
  </cols>
  <sheetData>
    <row r="1" spans="1:8" ht="22.5">
      <c r="A1" s="54" t="s">
        <v>108</v>
      </c>
      <c r="B1" s="54"/>
      <c r="C1" s="54"/>
      <c r="D1" s="54"/>
      <c r="E1" s="54"/>
      <c r="F1" s="54"/>
      <c r="G1" s="54"/>
      <c r="H1" s="54"/>
    </row>
    <row r="2" spans="1:8" ht="15">
      <c r="A2" s="27" t="s">
        <v>106</v>
      </c>
      <c r="B2" s="27" t="s">
        <v>89</v>
      </c>
      <c r="C2" s="28" t="s">
        <v>90</v>
      </c>
      <c r="D2" s="27" t="s">
        <v>91</v>
      </c>
      <c r="E2" s="29" t="s">
        <v>92</v>
      </c>
      <c r="F2" s="29" t="s">
        <v>93</v>
      </c>
      <c r="G2" s="30" t="s">
        <v>94</v>
      </c>
      <c r="H2" s="31" t="s">
        <v>95</v>
      </c>
    </row>
    <row r="3" spans="1:8" ht="15" customHeight="1">
      <c r="A3" s="55" t="s">
        <v>7</v>
      </c>
      <c r="B3" s="55"/>
      <c r="C3" s="55"/>
      <c r="D3" s="55"/>
      <c r="E3" s="55"/>
      <c r="F3" s="55"/>
      <c r="G3" s="55"/>
      <c r="H3" s="55"/>
    </row>
    <row r="4" spans="1:8" ht="16.5">
      <c r="A4" s="52" t="s">
        <v>96</v>
      </c>
      <c r="B4" s="5" t="s">
        <v>55</v>
      </c>
      <c r="C4" s="13">
        <v>2000</v>
      </c>
      <c r="D4" s="17" t="s">
        <v>97</v>
      </c>
      <c r="E4" s="22">
        <v>1</v>
      </c>
      <c r="F4" s="22">
        <v>1</v>
      </c>
      <c r="G4" s="18">
        <f t="shared" ref="G4:G6" si="0">F4*E4*C4</f>
        <v>2000</v>
      </c>
      <c r="H4" s="26" t="s">
        <v>54</v>
      </c>
    </row>
    <row r="5" spans="1:8" ht="33">
      <c r="A5" s="52" t="s">
        <v>96</v>
      </c>
      <c r="B5" s="5" t="s">
        <v>98</v>
      </c>
      <c r="C5" s="13">
        <v>90</v>
      </c>
      <c r="D5" s="17" t="s">
        <v>8</v>
      </c>
      <c r="E5" s="22">
        <f>22*6</f>
        <v>132</v>
      </c>
      <c r="F5" s="22">
        <v>1</v>
      </c>
      <c r="G5" s="18">
        <f t="shared" si="0"/>
        <v>11880</v>
      </c>
      <c r="H5" s="26" t="s">
        <v>99</v>
      </c>
    </row>
    <row r="6" spans="1:8" ht="33">
      <c r="A6" s="52" t="s">
        <v>100</v>
      </c>
      <c r="B6" s="5" t="s">
        <v>101</v>
      </c>
      <c r="C6" s="13">
        <v>90</v>
      </c>
      <c r="D6" s="17" t="s">
        <v>102</v>
      </c>
      <c r="E6" s="22">
        <v>132</v>
      </c>
      <c r="F6" s="22">
        <v>1</v>
      </c>
      <c r="G6" s="18">
        <f t="shared" si="0"/>
        <v>11880</v>
      </c>
      <c r="H6" s="26" t="s">
        <v>103</v>
      </c>
    </row>
    <row r="7" spans="1:8" ht="66">
      <c r="A7" s="52" t="s">
        <v>100</v>
      </c>
      <c r="B7" s="5" t="s">
        <v>104</v>
      </c>
      <c r="C7" s="13">
        <v>90</v>
      </c>
      <c r="D7" s="17" t="s">
        <v>102</v>
      </c>
      <c r="E7" s="22">
        <f>8*8</f>
        <v>64</v>
      </c>
      <c r="F7" s="22">
        <v>1</v>
      </c>
      <c r="G7" s="18">
        <f>F7*E7*C7</f>
        <v>5760</v>
      </c>
      <c r="H7" s="26" t="s">
        <v>105</v>
      </c>
    </row>
    <row r="8" spans="1:8" ht="16.5">
      <c r="A8" s="52"/>
      <c r="B8" s="5"/>
      <c r="C8" s="13"/>
      <c r="D8" s="17"/>
      <c r="E8" s="22"/>
      <c r="F8" s="22" t="s">
        <v>67</v>
      </c>
      <c r="G8" s="18">
        <f>SUM(G4:G7)</f>
        <v>31520</v>
      </c>
      <c r="H8" s="26"/>
    </row>
    <row r="9" spans="1:8" ht="15">
      <c r="A9" s="55" t="s">
        <v>16</v>
      </c>
      <c r="B9" s="55"/>
      <c r="C9" s="55"/>
      <c r="D9" s="55"/>
      <c r="E9" s="55"/>
      <c r="F9" s="55"/>
      <c r="G9" s="55"/>
      <c r="H9" s="55"/>
    </row>
    <row r="10" spans="1:8" ht="16.5">
      <c r="A10" s="52" t="s">
        <v>17</v>
      </c>
      <c r="B10" s="5" t="s">
        <v>18</v>
      </c>
      <c r="C10" s="13">
        <v>10</v>
      </c>
      <c r="D10" s="17" t="s">
        <v>19</v>
      </c>
      <c r="E10" s="22">
        <v>3200</v>
      </c>
      <c r="F10" s="22">
        <v>1</v>
      </c>
      <c r="G10" s="18">
        <f t="shared" ref="G10:G14" si="1">F10*E10*C10</f>
        <v>32000</v>
      </c>
      <c r="H10" s="26" t="s">
        <v>80</v>
      </c>
    </row>
    <row r="11" spans="1:8" ht="33">
      <c r="A11" s="52" t="s">
        <v>17</v>
      </c>
      <c r="B11" s="5" t="s">
        <v>64</v>
      </c>
      <c r="C11" s="13">
        <v>27</v>
      </c>
      <c r="D11" s="17" t="s">
        <v>35</v>
      </c>
      <c r="E11" s="22">
        <v>80</v>
      </c>
      <c r="F11" s="22">
        <v>1</v>
      </c>
      <c r="G11" s="18">
        <f t="shared" si="1"/>
        <v>2160</v>
      </c>
      <c r="H11" s="26" t="s">
        <v>79</v>
      </c>
    </row>
    <row r="12" spans="1:8" ht="16.5">
      <c r="A12" s="52" t="s">
        <v>17</v>
      </c>
      <c r="B12" s="5" t="s">
        <v>52</v>
      </c>
      <c r="C12" s="13">
        <v>0.2</v>
      </c>
      <c r="D12" s="17" t="s">
        <v>34</v>
      </c>
      <c r="E12" s="22">
        <v>3200</v>
      </c>
      <c r="F12" s="22">
        <v>1</v>
      </c>
      <c r="G12" s="18">
        <f>F12*E12*C12</f>
        <v>640</v>
      </c>
      <c r="H12" s="26"/>
    </row>
    <row r="13" spans="1:8" ht="66">
      <c r="A13" s="52" t="s">
        <v>57</v>
      </c>
      <c r="B13" s="5" t="s">
        <v>62</v>
      </c>
      <c r="C13" s="13">
        <v>40</v>
      </c>
      <c r="D13" s="17" t="s">
        <v>60</v>
      </c>
      <c r="E13" s="22">
        <v>320</v>
      </c>
      <c r="F13" s="22">
        <v>1</v>
      </c>
      <c r="G13" s="18">
        <f t="shared" si="1"/>
        <v>12800</v>
      </c>
      <c r="H13" s="26" t="s">
        <v>87</v>
      </c>
    </row>
    <row r="14" spans="1:8" ht="16.5">
      <c r="A14" s="52" t="s">
        <v>58</v>
      </c>
      <c r="B14" s="5" t="s">
        <v>63</v>
      </c>
      <c r="C14" s="13">
        <v>60</v>
      </c>
      <c r="D14" s="17" t="s">
        <v>60</v>
      </c>
      <c r="E14" s="22">
        <v>320</v>
      </c>
      <c r="F14" s="22">
        <v>1</v>
      </c>
      <c r="G14" s="18">
        <f t="shared" si="1"/>
        <v>19200</v>
      </c>
      <c r="H14" s="26" t="s">
        <v>59</v>
      </c>
    </row>
    <row r="15" spans="1:8" ht="16.5">
      <c r="A15" s="52" t="s">
        <v>21</v>
      </c>
      <c r="B15" s="5" t="s">
        <v>22</v>
      </c>
      <c r="C15" s="13">
        <v>2000</v>
      </c>
      <c r="D15" s="17" t="s">
        <v>23</v>
      </c>
      <c r="E15" s="22">
        <v>1</v>
      </c>
      <c r="F15" s="22">
        <v>1</v>
      </c>
      <c r="G15" s="18">
        <f>F15*E15*C15</f>
        <v>2000</v>
      </c>
      <c r="H15" s="5"/>
    </row>
    <row r="16" spans="1:8" ht="16.5">
      <c r="A16" s="32"/>
      <c r="B16" s="33"/>
      <c r="C16" s="34"/>
      <c r="D16" s="35"/>
      <c r="E16" s="36"/>
      <c r="F16" s="36" t="s">
        <v>67</v>
      </c>
      <c r="G16" s="37">
        <f>SUM(G10:G15)</f>
        <v>68800</v>
      </c>
      <c r="H16" s="38"/>
    </row>
    <row r="17" spans="1:8" ht="15">
      <c r="A17" s="56" t="s">
        <v>24</v>
      </c>
      <c r="B17" s="57"/>
      <c r="C17" s="57"/>
      <c r="D17" s="57"/>
      <c r="E17" s="57"/>
      <c r="F17" s="57"/>
      <c r="G17" s="57"/>
      <c r="H17" s="58"/>
    </row>
    <row r="18" spans="1:8" ht="16.5">
      <c r="A18" s="59" t="s">
        <v>26</v>
      </c>
      <c r="B18" s="26" t="s">
        <v>39</v>
      </c>
      <c r="C18" s="13">
        <v>1550</v>
      </c>
      <c r="D18" s="8" t="s">
        <v>36</v>
      </c>
      <c r="E18" s="22">
        <v>1</v>
      </c>
      <c r="F18" s="23">
        <v>3</v>
      </c>
      <c r="G18" s="18">
        <f>F18*E18*C18</f>
        <v>4650</v>
      </c>
      <c r="H18" s="26" t="s">
        <v>47</v>
      </c>
    </row>
    <row r="19" spans="1:8" ht="16.5">
      <c r="A19" s="60"/>
      <c r="B19" s="26" t="s">
        <v>69</v>
      </c>
      <c r="C19" s="13">
        <v>5000</v>
      </c>
      <c r="D19" s="8" t="s">
        <v>20</v>
      </c>
      <c r="E19" s="22">
        <v>1</v>
      </c>
      <c r="F19" s="23">
        <v>1</v>
      </c>
      <c r="G19" s="18">
        <f>F19*E19*C19</f>
        <v>5000</v>
      </c>
      <c r="H19" s="26" t="s">
        <v>48</v>
      </c>
    </row>
    <row r="20" spans="1:8" ht="16.5">
      <c r="A20" s="59" t="s">
        <v>27</v>
      </c>
      <c r="B20" s="26" t="s">
        <v>40</v>
      </c>
      <c r="C20" s="13">
        <v>1080</v>
      </c>
      <c r="D20" s="8" t="s">
        <v>37</v>
      </c>
      <c r="E20" s="22">
        <v>2</v>
      </c>
      <c r="F20" s="22">
        <v>5</v>
      </c>
      <c r="G20" s="18">
        <f>F20*E20*C20</f>
        <v>10800</v>
      </c>
      <c r="H20" s="26" t="s">
        <v>77</v>
      </c>
    </row>
    <row r="21" spans="1:8" ht="16.5">
      <c r="A21" s="60"/>
      <c r="B21" s="26" t="s">
        <v>83</v>
      </c>
      <c r="C21" s="13">
        <v>1080</v>
      </c>
      <c r="D21" s="8" t="s">
        <v>37</v>
      </c>
      <c r="E21" s="22">
        <v>2</v>
      </c>
      <c r="F21" s="22">
        <v>4</v>
      </c>
      <c r="G21" s="18">
        <f t="shared" ref="G21:G30" si="2">F21*E21*C21</f>
        <v>8640</v>
      </c>
      <c r="H21" s="26" t="s">
        <v>74</v>
      </c>
    </row>
    <row r="22" spans="1:8" ht="16.5">
      <c r="A22" s="59" t="s">
        <v>43</v>
      </c>
      <c r="B22" s="26" t="s">
        <v>70</v>
      </c>
      <c r="C22" s="13">
        <v>1080</v>
      </c>
      <c r="D22" s="8" t="s">
        <v>37</v>
      </c>
      <c r="E22" s="22">
        <v>2</v>
      </c>
      <c r="F22" s="22">
        <v>4</v>
      </c>
      <c r="G22" s="18">
        <f t="shared" si="2"/>
        <v>8640</v>
      </c>
      <c r="H22" s="26" t="s">
        <v>82</v>
      </c>
    </row>
    <row r="23" spans="1:8" ht="16.5">
      <c r="A23" s="60"/>
      <c r="B23" s="26" t="s">
        <v>75</v>
      </c>
      <c r="C23" s="13">
        <v>1080</v>
      </c>
      <c r="D23" s="8" t="s">
        <v>37</v>
      </c>
      <c r="E23" s="22">
        <v>2</v>
      </c>
      <c r="F23" s="22">
        <v>2</v>
      </c>
      <c r="G23" s="18">
        <f t="shared" si="2"/>
        <v>4320</v>
      </c>
      <c r="H23" s="26" t="s">
        <v>76</v>
      </c>
    </row>
    <row r="24" spans="1:8" ht="16.5">
      <c r="A24" s="60"/>
      <c r="B24" s="26" t="s">
        <v>44</v>
      </c>
      <c r="C24" s="13">
        <v>1080</v>
      </c>
      <c r="D24" s="8" t="s">
        <v>37</v>
      </c>
      <c r="E24" s="22">
        <v>2</v>
      </c>
      <c r="F24" s="22">
        <v>2</v>
      </c>
      <c r="G24" s="18">
        <f t="shared" si="2"/>
        <v>4320</v>
      </c>
      <c r="H24" s="26" t="s">
        <v>49</v>
      </c>
    </row>
    <row r="25" spans="1:8" ht="16.5">
      <c r="A25" s="60"/>
      <c r="B25" s="26" t="s">
        <v>71</v>
      </c>
      <c r="C25" s="13">
        <v>1080</v>
      </c>
      <c r="D25" s="8" t="s">
        <v>37</v>
      </c>
      <c r="E25" s="22">
        <v>2</v>
      </c>
      <c r="F25" s="22">
        <v>4</v>
      </c>
      <c r="G25" s="18">
        <f t="shared" si="2"/>
        <v>8640</v>
      </c>
      <c r="H25" s="26" t="s">
        <v>50</v>
      </c>
    </row>
    <row r="26" spans="1:8" ht="16.5">
      <c r="A26" s="60"/>
      <c r="B26" s="26" t="s">
        <v>72</v>
      </c>
      <c r="C26" s="13">
        <v>1080</v>
      </c>
      <c r="D26" s="8" t="s">
        <v>37</v>
      </c>
      <c r="E26" s="22">
        <v>2</v>
      </c>
      <c r="F26" s="22">
        <v>4</v>
      </c>
      <c r="G26" s="18">
        <f t="shared" si="2"/>
        <v>8640</v>
      </c>
      <c r="H26" s="26" t="s">
        <v>81</v>
      </c>
    </row>
    <row r="27" spans="1:8" ht="16.5">
      <c r="A27" s="61"/>
      <c r="B27" s="26" t="s">
        <v>45</v>
      </c>
      <c r="C27" s="13">
        <v>1080</v>
      </c>
      <c r="D27" s="8" t="s">
        <v>37</v>
      </c>
      <c r="E27" s="22">
        <v>2</v>
      </c>
      <c r="F27" s="22">
        <v>4</v>
      </c>
      <c r="G27" s="18">
        <f t="shared" si="2"/>
        <v>8640</v>
      </c>
      <c r="H27" s="26" t="s">
        <v>68</v>
      </c>
    </row>
    <row r="28" spans="1:8" ht="33">
      <c r="A28" s="52" t="s">
        <v>28</v>
      </c>
      <c r="B28" s="26" t="s">
        <v>86</v>
      </c>
      <c r="C28" s="13">
        <v>1080</v>
      </c>
      <c r="D28" s="8" t="s">
        <v>29</v>
      </c>
      <c r="E28" s="22">
        <v>1</v>
      </c>
      <c r="F28" s="22">
        <v>4</v>
      </c>
      <c r="G28" s="18">
        <f t="shared" si="2"/>
        <v>4320</v>
      </c>
      <c r="H28" s="26" t="s">
        <v>51</v>
      </c>
    </row>
    <row r="29" spans="1:8" ht="16.5">
      <c r="A29" s="62" t="s">
        <v>73</v>
      </c>
      <c r="B29" s="26" t="s">
        <v>41</v>
      </c>
      <c r="C29" s="13">
        <v>1000</v>
      </c>
      <c r="D29" s="8" t="s">
        <v>36</v>
      </c>
      <c r="E29" s="22">
        <v>1</v>
      </c>
      <c r="F29" s="23">
        <v>3</v>
      </c>
      <c r="G29" s="18">
        <f t="shared" si="2"/>
        <v>3000</v>
      </c>
      <c r="H29" s="26"/>
    </row>
    <row r="30" spans="1:8" ht="16.5">
      <c r="A30" s="62"/>
      <c r="B30" s="26" t="s">
        <v>46</v>
      </c>
      <c r="C30" s="13">
        <v>0</v>
      </c>
      <c r="D30" s="8" t="s">
        <v>20</v>
      </c>
      <c r="E30" s="22">
        <v>0</v>
      </c>
      <c r="F30" s="23">
        <v>1</v>
      </c>
      <c r="G30" s="18">
        <f t="shared" si="2"/>
        <v>0</v>
      </c>
      <c r="H30" s="26"/>
    </row>
    <row r="31" spans="1:8" ht="16.5">
      <c r="A31" s="39"/>
      <c r="B31" s="40"/>
      <c r="C31" s="34"/>
      <c r="D31" s="41"/>
      <c r="E31" s="36"/>
      <c r="F31" s="42" t="s">
        <v>67</v>
      </c>
      <c r="G31" s="37">
        <f>SUM(G18:G30)</f>
        <v>79610</v>
      </c>
      <c r="H31" s="43"/>
    </row>
    <row r="32" spans="1:8" ht="15">
      <c r="A32" s="56" t="s">
        <v>25</v>
      </c>
      <c r="B32" s="57"/>
      <c r="C32" s="57"/>
      <c r="D32" s="57"/>
      <c r="E32" s="57"/>
      <c r="F32" s="57"/>
      <c r="G32" s="57"/>
      <c r="H32" s="58"/>
    </row>
    <row r="33" spans="1:8" ht="49.5">
      <c r="A33" s="63" t="s">
        <v>33</v>
      </c>
      <c r="B33" s="21" t="s">
        <v>32</v>
      </c>
      <c r="C33" s="14">
        <v>1000</v>
      </c>
      <c r="D33" s="20" t="s">
        <v>14</v>
      </c>
      <c r="E33" s="23">
        <v>160</v>
      </c>
      <c r="F33" s="23">
        <v>1</v>
      </c>
      <c r="G33" s="18">
        <f>C33*E33</f>
        <v>160000</v>
      </c>
      <c r="H33" s="9" t="s">
        <v>84</v>
      </c>
    </row>
    <row r="34" spans="1:8" ht="16.5">
      <c r="A34" s="64"/>
      <c r="B34" s="21" t="s">
        <v>31</v>
      </c>
      <c r="C34" s="14">
        <v>50</v>
      </c>
      <c r="D34" s="20" t="s">
        <v>14</v>
      </c>
      <c r="E34" s="23">
        <v>160</v>
      </c>
      <c r="F34" s="23">
        <v>1</v>
      </c>
      <c r="G34" s="18">
        <f>C34*E34</f>
        <v>8000</v>
      </c>
      <c r="H34" s="9" t="s">
        <v>85</v>
      </c>
    </row>
    <row r="35" spans="1:8" ht="49.5">
      <c r="A35" s="65"/>
      <c r="B35" s="21" t="s">
        <v>9</v>
      </c>
      <c r="C35" s="14">
        <f>(C33+C34)*6%</f>
        <v>63</v>
      </c>
      <c r="D35" s="20" t="s">
        <v>14</v>
      </c>
      <c r="E35" s="23">
        <v>160</v>
      </c>
      <c r="F35" s="23">
        <v>1</v>
      </c>
      <c r="G35" s="18">
        <f>C35*E35</f>
        <v>10080</v>
      </c>
      <c r="H35" s="9" t="s">
        <v>42</v>
      </c>
    </row>
    <row r="36" spans="1:8" ht="16.5">
      <c r="A36" s="44"/>
      <c r="B36" s="45"/>
      <c r="C36" s="46"/>
      <c r="D36" s="47"/>
      <c r="E36" s="42"/>
      <c r="F36" s="42" t="s">
        <v>67</v>
      </c>
      <c r="G36" s="37">
        <f>SUM(G33:G35)</f>
        <v>178080</v>
      </c>
      <c r="H36" s="48"/>
    </row>
    <row r="37" spans="1:8" ht="15">
      <c r="A37" s="56" t="s">
        <v>10</v>
      </c>
      <c r="B37" s="57"/>
      <c r="C37" s="57"/>
      <c r="D37" s="57"/>
      <c r="E37" s="57"/>
      <c r="F37" s="57"/>
      <c r="G37" s="57"/>
      <c r="H37" s="58"/>
    </row>
    <row r="38" spans="1:8" ht="14.25">
      <c r="A38" s="8" t="s">
        <v>11</v>
      </c>
      <c r="B38" s="10" t="s">
        <v>15</v>
      </c>
      <c r="C38" s="49">
        <v>6.8686999999999998E-2</v>
      </c>
      <c r="D38" s="7"/>
      <c r="E38" s="24"/>
      <c r="F38" s="24" t="s">
        <v>67</v>
      </c>
      <c r="G38" s="15">
        <f>SUM(G36,G31,G16,G8)*C38</f>
        <v>24590.632869999998</v>
      </c>
      <c r="H38" s="11"/>
    </row>
    <row r="39" spans="1:8" ht="14.25">
      <c r="A39" s="7"/>
      <c r="B39" s="10"/>
      <c r="C39" s="15"/>
      <c r="D39" s="7"/>
      <c r="E39" s="24"/>
      <c r="F39" s="50"/>
      <c r="G39" s="51">
        <f>G38+G36+G31+G16+G8</f>
        <v>382600.63286999997</v>
      </c>
      <c r="H39" s="11"/>
    </row>
  </sheetData>
  <mergeCells count="11">
    <mergeCell ref="A29:A30"/>
    <mergeCell ref="A32:H32"/>
    <mergeCell ref="A33:A35"/>
    <mergeCell ref="A37:H37"/>
    <mergeCell ref="A3:H3"/>
    <mergeCell ref="A9:H9"/>
    <mergeCell ref="A1:H1"/>
    <mergeCell ref="A17:H17"/>
    <mergeCell ref="A18:A19"/>
    <mergeCell ref="A20:A21"/>
    <mergeCell ref="A22:A2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H1"/>
    </sheetView>
  </sheetViews>
  <sheetFormatPr defaultRowHeight="12.75"/>
  <cols>
    <col min="1" max="1" width="13.125" bestFit="1" customWidth="1"/>
    <col min="2" max="2" width="44.75" customWidth="1"/>
    <col min="3" max="3" width="9.75" bestFit="1" customWidth="1"/>
    <col min="7" max="7" width="14.375" customWidth="1"/>
    <col min="8" max="8" width="39.75" customWidth="1"/>
  </cols>
  <sheetData>
    <row r="1" spans="1:8" ht="22.5">
      <c r="A1" s="54" t="s">
        <v>107</v>
      </c>
      <c r="B1" s="54"/>
      <c r="C1" s="54"/>
      <c r="D1" s="54"/>
      <c r="E1" s="54"/>
      <c r="F1" s="54"/>
      <c r="G1" s="54"/>
      <c r="H1" s="54"/>
    </row>
    <row r="2" spans="1:8" ht="15">
      <c r="A2" s="27" t="s">
        <v>88</v>
      </c>
      <c r="B2" s="27" t="s">
        <v>89</v>
      </c>
      <c r="C2" s="28" t="s">
        <v>90</v>
      </c>
      <c r="D2" s="27" t="s">
        <v>91</v>
      </c>
      <c r="E2" s="29" t="s">
        <v>92</v>
      </c>
      <c r="F2" s="29" t="s">
        <v>93</v>
      </c>
      <c r="G2" s="30" t="s">
        <v>94</v>
      </c>
      <c r="H2" s="31" t="s">
        <v>95</v>
      </c>
    </row>
    <row r="3" spans="1:8" ht="15">
      <c r="A3" s="55" t="s">
        <v>7</v>
      </c>
      <c r="B3" s="55"/>
      <c r="C3" s="55"/>
      <c r="D3" s="55"/>
      <c r="E3" s="55"/>
      <c r="F3" s="55"/>
      <c r="G3" s="55"/>
      <c r="H3" s="55"/>
    </row>
    <row r="4" spans="1:8" ht="16.5">
      <c r="A4" s="52" t="s">
        <v>96</v>
      </c>
      <c r="B4" s="5" t="s">
        <v>98</v>
      </c>
      <c r="C4" s="13">
        <v>90</v>
      </c>
      <c r="D4" s="17" t="s">
        <v>8</v>
      </c>
      <c r="E4" s="22">
        <f>22*6</f>
        <v>132</v>
      </c>
      <c r="F4" s="22">
        <v>1</v>
      </c>
      <c r="G4" s="18">
        <f t="shared" ref="G4:G5" si="0">F4*E4*C4</f>
        <v>11880</v>
      </c>
      <c r="H4" s="26" t="s">
        <v>99</v>
      </c>
    </row>
    <row r="5" spans="1:8" ht="16.5">
      <c r="A5" s="52" t="s">
        <v>100</v>
      </c>
      <c r="B5" s="5" t="s">
        <v>101</v>
      </c>
      <c r="C5" s="13">
        <v>90</v>
      </c>
      <c r="D5" s="17" t="s">
        <v>102</v>
      </c>
      <c r="E5" s="22">
        <v>132</v>
      </c>
      <c r="F5" s="22">
        <v>1</v>
      </c>
      <c r="G5" s="18">
        <f t="shared" si="0"/>
        <v>11880</v>
      </c>
      <c r="H5" s="26" t="s">
        <v>103</v>
      </c>
    </row>
    <row r="6" spans="1:8" ht="49.5">
      <c r="A6" s="52" t="s">
        <v>100</v>
      </c>
      <c r="B6" s="5" t="s">
        <v>104</v>
      </c>
      <c r="C6" s="13">
        <v>90</v>
      </c>
      <c r="D6" s="17" t="s">
        <v>102</v>
      </c>
      <c r="E6" s="22">
        <f>8*8</f>
        <v>64</v>
      </c>
      <c r="F6" s="22">
        <v>1</v>
      </c>
      <c r="G6" s="18">
        <f>F6*E6*C6</f>
        <v>5760</v>
      </c>
      <c r="H6" s="26" t="s">
        <v>105</v>
      </c>
    </row>
    <row r="7" spans="1:8" ht="16.5">
      <c r="A7" s="52"/>
      <c r="B7" s="5"/>
      <c r="C7" s="13"/>
      <c r="D7" s="17"/>
      <c r="E7" s="22"/>
      <c r="F7" s="22" t="s">
        <v>67</v>
      </c>
      <c r="G7" s="18">
        <f>SUM(G4:G6)</f>
        <v>29520</v>
      </c>
      <c r="H7" s="26"/>
    </row>
    <row r="8" spans="1:8" ht="15">
      <c r="A8" s="56" t="s">
        <v>25</v>
      </c>
      <c r="B8" s="57"/>
      <c r="C8" s="57"/>
      <c r="D8" s="57"/>
      <c r="E8" s="57"/>
      <c r="F8" s="57"/>
      <c r="G8" s="57"/>
      <c r="H8" s="58"/>
    </row>
    <row r="9" spans="1:8" ht="49.5">
      <c r="A9" s="63" t="s">
        <v>33</v>
      </c>
      <c r="B9" s="21" t="s">
        <v>32</v>
      </c>
      <c r="C9" s="14">
        <v>1000</v>
      </c>
      <c r="D9" s="20" t="s">
        <v>14</v>
      </c>
      <c r="E9" s="23">
        <v>160</v>
      </c>
      <c r="F9" s="23">
        <v>1</v>
      </c>
      <c r="G9" s="18">
        <f>C9*E9</f>
        <v>160000</v>
      </c>
      <c r="H9" s="9" t="s">
        <v>84</v>
      </c>
    </row>
    <row r="10" spans="1:8" ht="16.5">
      <c r="A10" s="64"/>
      <c r="B10" s="21" t="s">
        <v>31</v>
      </c>
      <c r="C10" s="14">
        <v>50</v>
      </c>
      <c r="D10" s="20" t="s">
        <v>14</v>
      </c>
      <c r="E10" s="23">
        <v>160</v>
      </c>
      <c r="F10" s="23">
        <v>1</v>
      </c>
      <c r="G10" s="18">
        <f>C10*E10</f>
        <v>8000</v>
      </c>
      <c r="H10" s="9" t="s">
        <v>85</v>
      </c>
    </row>
    <row r="11" spans="1:8" ht="49.5">
      <c r="A11" s="65"/>
      <c r="B11" s="21" t="s">
        <v>9</v>
      </c>
      <c r="C11" s="14">
        <f>(C9+C10)*6%</f>
        <v>63</v>
      </c>
      <c r="D11" s="20" t="s">
        <v>14</v>
      </c>
      <c r="E11" s="23">
        <v>160</v>
      </c>
      <c r="F11" s="23">
        <v>1</v>
      </c>
      <c r="G11" s="18">
        <f>C11*E11</f>
        <v>10080</v>
      </c>
      <c r="H11" s="9" t="s">
        <v>42</v>
      </c>
    </row>
    <row r="12" spans="1:8" ht="16.5">
      <c r="A12" s="44"/>
      <c r="B12" s="45"/>
      <c r="C12" s="46"/>
      <c r="D12" s="47"/>
      <c r="E12" s="42"/>
      <c r="F12" s="42" t="s">
        <v>67</v>
      </c>
      <c r="G12" s="37">
        <f>SUM(G9:G11)</f>
        <v>178080</v>
      </c>
      <c r="H12" s="48"/>
    </row>
    <row r="13" spans="1:8" ht="15">
      <c r="A13" s="56" t="s">
        <v>10</v>
      </c>
      <c r="B13" s="57"/>
      <c r="C13" s="57"/>
      <c r="D13" s="57"/>
      <c r="E13" s="57"/>
      <c r="F13" s="57"/>
      <c r="G13" s="57"/>
      <c r="H13" s="58"/>
    </row>
    <row r="14" spans="1:8" ht="14.25">
      <c r="A14" s="8" t="s">
        <v>11</v>
      </c>
      <c r="B14" s="10" t="s">
        <v>15</v>
      </c>
      <c r="C14" s="49">
        <v>6.8686999999999998E-2</v>
      </c>
      <c r="D14" s="7"/>
      <c r="E14" s="24"/>
      <c r="F14" s="24" t="s">
        <v>67</v>
      </c>
      <c r="G14" s="15">
        <f>(G7+G12)*C14</f>
        <v>14259.421199999999</v>
      </c>
      <c r="H14" s="11"/>
    </row>
    <row r="15" spans="1:8" ht="14.25">
      <c r="A15" s="7"/>
      <c r="B15" s="10"/>
      <c r="C15" s="15"/>
      <c r="D15" s="7"/>
      <c r="E15" s="24"/>
      <c r="F15" s="50"/>
      <c r="G15" s="51">
        <f>G7+G12+G14</f>
        <v>221859.42120000001</v>
      </c>
      <c r="H15" s="11"/>
    </row>
  </sheetData>
  <mergeCells count="5">
    <mergeCell ref="A3:H3"/>
    <mergeCell ref="A8:H8"/>
    <mergeCell ref="A9:A11"/>
    <mergeCell ref="A13:H13"/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6" sqref="G6"/>
    </sheetView>
  </sheetViews>
  <sheetFormatPr defaultRowHeight="12.75"/>
  <cols>
    <col min="1" max="1" width="13.125" bestFit="1" customWidth="1"/>
    <col min="2" max="2" width="44.875" customWidth="1"/>
    <col min="8" max="8" width="44.125" customWidth="1"/>
  </cols>
  <sheetData>
    <row r="1" spans="1:8" ht="22.5">
      <c r="A1" s="54" t="s">
        <v>109</v>
      </c>
      <c r="B1" s="54"/>
      <c r="C1" s="54"/>
      <c r="D1" s="54"/>
      <c r="E1" s="54"/>
      <c r="F1" s="54"/>
      <c r="G1" s="54"/>
      <c r="H1" s="54"/>
    </row>
    <row r="2" spans="1:8" ht="15">
      <c r="A2" s="27" t="s">
        <v>88</v>
      </c>
      <c r="B2" s="27" t="s">
        <v>89</v>
      </c>
      <c r="C2" s="28" t="s">
        <v>90</v>
      </c>
      <c r="D2" s="27" t="s">
        <v>91</v>
      </c>
      <c r="E2" s="29" t="s">
        <v>92</v>
      </c>
      <c r="F2" s="29" t="s">
        <v>93</v>
      </c>
      <c r="G2" s="30" t="s">
        <v>94</v>
      </c>
      <c r="H2" s="31" t="s">
        <v>95</v>
      </c>
    </row>
    <row r="3" spans="1:8" ht="15">
      <c r="A3" s="55" t="s">
        <v>7</v>
      </c>
      <c r="B3" s="55"/>
      <c r="C3" s="55"/>
      <c r="D3" s="55"/>
      <c r="E3" s="55"/>
      <c r="F3" s="55"/>
      <c r="G3" s="55"/>
      <c r="H3" s="55"/>
    </row>
    <row r="4" spans="1:8" ht="16.5">
      <c r="A4" s="52" t="s">
        <v>96</v>
      </c>
      <c r="B4" s="5" t="s">
        <v>98</v>
      </c>
      <c r="C4" s="13">
        <v>90</v>
      </c>
      <c r="D4" s="17" t="s">
        <v>8</v>
      </c>
      <c r="E4" s="22">
        <f>22*6</f>
        <v>132</v>
      </c>
      <c r="F4" s="22">
        <v>1</v>
      </c>
      <c r="G4" s="18">
        <f t="shared" ref="G4:G5" si="0">F4*E4*C4</f>
        <v>11880</v>
      </c>
      <c r="H4" s="26" t="s">
        <v>99</v>
      </c>
    </row>
    <row r="5" spans="1:8" ht="16.5">
      <c r="A5" s="52" t="s">
        <v>100</v>
      </c>
      <c r="B5" s="5" t="s">
        <v>101</v>
      </c>
      <c r="C5" s="13">
        <v>90</v>
      </c>
      <c r="D5" s="17" t="s">
        <v>102</v>
      </c>
      <c r="E5" s="22">
        <v>132</v>
      </c>
      <c r="F5" s="22">
        <v>1</v>
      </c>
      <c r="G5" s="18">
        <f t="shared" si="0"/>
        <v>11880</v>
      </c>
      <c r="H5" s="26" t="s">
        <v>103</v>
      </c>
    </row>
    <row r="6" spans="1:8" ht="49.5">
      <c r="A6" s="52" t="s">
        <v>100</v>
      </c>
      <c r="B6" s="5" t="s">
        <v>104</v>
      </c>
      <c r="C6" s="13">
        <v>90</v>
      </c>
      <c r="D6" s="17" t="s">
        <v>102</v>
      </c>
      <c r="E6" s="22">
        <f>8*8</f>
        <v>64</v>
      </c>
      <c r="F6" s="22">
        <v>1</v>
      </c>
      <c r="G6" s="18">
        <f>F6*E6*C6</f>
        <v>5760</v>
      </c>
      <c r="H6" s="26" t="s">
        <v>105</v>
      </c>
    </row>
    <row r="7" spans="1:8" ht="16.5">
      <c r="A7" s="52"/>
      <c r="B7" s="5"/>
      <c r="C7" s="13"/>
      <c r="D7" s="17"/>
      <c r="E7" s="22"/>
      <c r="F7" s="22" t="s">
        <v>67</v>
      </c>
      <c r="G7" s="18">
        <f>SUM(G4:G6)</f>
        <v>29520</v>
      </c>
      <c r="H7" s="26"/>
    </row>
    <row r="8" spans="1:8" ht="15">
      <c r="A8" s="56" t="s">
        <v>10</v>
      </c>
      <c r="B8" s="57"/>
      <c r="C8" s="57"/>
      <c r="D8" s="57"/>
      <c r="E8" s="57"/>
      <c r="F8" s="57"/>
      <c r="G8" s="57"/>
      <c r="H8" s="58"/>
    </row>
    <row r="9" spans="1:8" ht="14.25">
      <c r="A9" s="8" t="s">
        <v>11</v>
      </c>
      <c r="B9" s="10" t="s">
        <v>15</v>
      </c>
      <c r="C9" s="49">
        <v>6.8686999999999998E-2</v>
      </c>
      <c r="D9" s="7"/>
      <c r="E9" s="24"/>
      <c r="F9" s="24" t="s">
        <v>67</v>
      </c>
      <c r="G9" s="15">
        <f>G7*C9</f>
        <v>2027.6402399999999</v>
      </c>
      <c r="H9" s="11"/>
    </row>
    <row r="10" spans="1:8" ht="14.25">
      <c r="A10" s="7"/>
      <c r="B10" s="10"/>
      <c r="C10" s="15"/>
      <c r="D10" s="7"/>
      <c r="E10" s="24"/>
      <c r="F10" s="50"/>
      <c r="G10" s="51">
        <f>G7+G9</f>
        <v>31547.640240000001</v>
      </c>
      <c r="H10" s="11"/>
    </row>
  </sheetData>
  <mergeCells count="3">
    <mergeCell ref="A3:H3"/>
    <mergeCell ref="A8:H8"/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第一期</vt:lpstr>
      <vt:lpstr>第二期</vt:lpstr>
      <vt:lpstr>第三期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客户部实习生王天驰</cp:lastModifiedBy>
  <cp:lastPrinted>2016-11-30T03:14:18Z</cp:lastPrinted>
  <dcterms:created xsi:type="dcterms:W3CDTF">2013-12-11T09:30:26Z</dcterms:created>
  <dcterms:modified xsi:type="dcterms:W3CDTF">2020-01-21T06:24:32Z</dcterms:modified>
</cp:coreProperties>
</file>