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附件1 麦田（预结算对比）" sheetId="1" r:id="rId1"/>
  </sheets>
  <externalReferences>
    <externalReference r:id="rId2"/>
    <externalReference r:id="rId3"/>
    <externalReference r:id="rId4"/>
  </externalReferences>
  <definedNames>
    <definedName name="一级">'[1]02.RATECARD'!$D$117:$D$124</definedName>
  </definedNames>
  <calcPr calcId="144525"/>
</workbook>
</file>

<file path=xl/comments1.xml><?xml version="1.0" encoding="utf-8"?>
<comments xmlns="http://schemas.openxmlformats.org/spreadsheetml/2006/main">
  <authors>
    <author>Heather Su</author>
  </authors>
  <commentList>
    <comment ref="L35" authorId="0">
      <text>
        <r>
          <rPr>
            <b/>
            <sz val="9"/>
            <rFont val="Tahoma"/>
            <charset val="134"/>
          </rPr>
          <t xml:space="preserve">Heather Su:
</t>
        </r>
        <r>
          <rPr>
            <b/>
            <sz val="9"/>
            <rFont val="宋体"/>
            <charset val="134"/>
          </rPr>
          <t>结算数量从26改为1</t>
        </r>
      </text>
    </comment>
    <comment ref="M46" authorId="0">
      <text>
        <r>
          <rPr>
            <b/>
            <sz val="9"/>
            <rFont val="Tahoma"/>
            <charset val="134"/>
          </rPr>
          <t>Heather Su: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单价从200调整为190</t>
        </r>
      </text>
    </comment>
    <comment ref="M62" authorId="0">
      <text>
        <r>
          <rPr>
            <b/>
            <sz val="9"/>
            <rFont val="Tahoma"/>
            <charset val="134"/>
          </rPr>
          <t>Heather Su: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单价从150调整为135</t>
        </r>
      </text>
    </comment>
    <comment ref="M79" authorId="0">
      <text>
        <r>
          <rPr>
            <b/>
            <sz val="9"/>
            <rFont val="Tahoma"/>
            <charset val="134"/>
          </rPr>
          <t>Heather Su: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单价从600调整为590</t>
        </r>
      </text>
    </comment>
    <comment ref="M129" authorId="0">
      <text>
        <r>
          <rPr>
            <b/>
            <sz val="9"/>
            <rFont val="Tahoma"/>
            <charset val="134"/>
          </rPr>
          <t>Heather Su: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单价从1.5调整为1</t>
        </r>
      </text>
    </comment>
  </commentList>
</comments>
</file>

<file path=xl/sharedStrings.xml><?xml version="1.0" encoding="utf-8"?>
<sst xmlns="http://schemas.openxmlformats.org/spreadsheetml/2006/main" count="828" uniqueCount="493">
  <si>
    <t>肺癌筛查防治行动的筛查活动-结算</t>
  </si>
  <si>
    <t>报价</t>
  </si>
  <si>
    <t>结算</t>
  </si>
  <si>
    <t>Item No.
项目编号</t>
  </si>
  <si>
    <t>Description 
费用描述</t>
  </si>
  <si>
    <t>Unit
单位</t>
  </si>
  <si>
    <t>请</t>
  </si>
  <si>
    <t>QTY
数量</t>
  </si>
  <si>
    <t>次数</t>
  </si>
  <si>
    <r>
      <rPr>
        <b/>
        <sz val="10"/>
        <color theme="0"/>
        <rFont val="Trebuchet MS"/>
        <charset val="134"/>
      </rPr>
      <t xml:space="preserve">Total
</t>
    </r>
    <r>
      <rPr>
        <b/>
        <sz val="10"/>
        <color theme="0"/>
        <rFont val="宋体"/>
        <charset val="134"/>
      </rPr>
      <t>预算</t>
    </r>
    <r>
      <rPr>
        <b/>
        <sz val="10"/>
        <color theme="0"/>
        <rFont val="微软雅黑"/>
        <charset val="134"/>
      </rPr>
      <t>总价</t>
    </r>
  </si>
  <si>
    <t>Remark
备注</t>
  </si>
  <si>
    <t>Unit Price (exclu.TAX)
单价（不含税）</t>
  </si>
  <si>
    <r>
      <rPr>
        <b/>
        <sz val="10"/>
        <color theme="0"/>
        <rFont val="Trebuchet MS"/>
        <charset val="134"/>
      </rPr>
      <t xml:space="preserve">Total
</t>
    </r>
    <r>
      <rPr>
        <b/>
        <sz val="10"/>
        <color theme="0"/>
        <rFont val="宋体"/>
        <charset val="134"/>
      </rPr>
      <t>结算</t>
    </r>
    <r>
      <rPr>
        <b/>
        <sz val="10"/>
        <color theme="0"/>
        <rFont val="微软雅黑"/>
        <charset val="134"/>
      </rPr>
      <t>总价</t>
    </r>
  </si>
  <si>
    <t>Ratecard</t>
  </si>
  <si>
    <t>预算-结算</t>
  </si>
  <si>
    <t>超支/结余占比</t>
  </si>
  <si>
    <t>超支/结余原因解释</t>
  </si>
  <si>
    <t>资料审阅</t>
  </si>
  <si>
    <t>Transportation-交通</t>
  </si>
  <si>
    <t>1-1</t>
  </si>
  <si>
    <t>项目总监火车票</t>
  </si>
  <si>
    <t>前期场地考察，按35个地点算，实报实销</t>
  </si>
  <si>
    <t>次</t>
  </si>
  <si>
    <t>实报实销</t>
  </si>
  <si>
    <t>上海往返山东、重庆、湖北高铁和机票、日常交通，按实际发生结算</t>
  </si>
  <si>
    <t>按照发票结算</t>
  </si>
  <si>
    <t>1-2</t>
  </si>
  <si>
    <t>媒体服务 火车票</t>
  </si>
  <si>
    <t>2人，江苏 浙江和上海往返</t>
  </si>
  <si>
    <t>无</t>
  </si>
  <si>
    <t>1-3</t>
  </si>
  <si>
    <t>媒体服务 机票</t>
  </si>
  <si>
    <t>2人，2个地点和上海往返</t>
  </si>
  <si>
    <t>青岛、重庆、武汉，按实际发票结算</t>
  </si>
  <si>
    <t>按实际发生发结算</t>
  </si>
  <si>
    <t>金额一致，但均未提供机票照片，仅提供了订单截图、发票</t>
  </si>
  <si>
    <t>1-4</t>
  </si>
  <si>
    <t>启动仪式 机票</t>
  </si>
  <si>
    <t>上海到全国，1人</t>
  </si>
  <si>
    <t>上海往返青岛和重庆，按实际发票结算</t>
  </si>
  <si>
    <t>Sub-total</t>
  </si>
  <si>
    <t>Accommodation-住宿</t>
  </si>
  <si>
    <t>2-1</t>
  </si>
  <si>
    <t>项目总监住宿</t>
  </si>
  <si>
    <t>间/晚</t>
  </si>
  <si>
    <t>2-2</t>
  </si>
  <si>
    <t>司机住宿</t>
  </si>
  <si>
    <t>1间，120天</t>
  </si>
  <si>
    <t>费用另计</t>
  </si>
  <si>
    <t>2-3</t>
  </si>
  <si>
    <t>活动执行人员住宿</t>
  </si>
  <si>
    <t>2间，120天</t>
  </si>
  <si>
    <t>长时间在外地，执行间隙也无法回家，需要住宿</t>
  </si>
  <si>
    <t>2-4</t>
  </si>
  <si>
    <t>启动仪式 住宿</t>
  </si>
  <si>
    <t>1间2晚</t>
  </si>
  <si>
    <t>青岛、重庆，按实际发票结算</t>
  </si>
  <si>
    <t>2-5</t>
  </si>
  <si>
    <t>媒体服务 住宿</t>
  </si>
  <si>
    <t>住宿，2人住宿，4个地点</t>
  </si>
  <si>
    <t>Catering-餐饮</t>
  </si>
  <si>
    <t>3-1</t>
  </si>
  <si>
    <t>活动现场人员餐费</t>
  </si>
  <si>
    <t>7人</t>
  </si>
  <si>
    <t>人/天</t>
  </si>
  <si>
    <t>发票不足</t>
  </si>
  <si>
    <t>3-2</t>
  </si>
  <si>
    <t>司机餐费</t>
  </si>
  <si>
    <t>2人</t>
  </si>
  <si>
    <t>3-3</t>
  </si>
  <si>
    <t>启动仪式 餐费</t>
  </si>
  <si>
    <t>1人2天</t>
  </si>
  <si>
    <t>1人2天，青岛和重庆</t>
  </si>
  <si>
    <t>3-4</t>
  </si>
  <si>
    <t>媒体服务 餐费</t>
  </si>
  <si>
    <t>4个地点，2人2天</t>
  </si>
  <si>
    <t>1人2天，青岛和重庆和武汉</t>
  </si>
  <si>
    <t>Mobile CT vehicle rental-筛查车租赁</t>
  </si>
  <si>
    <t>4-1</t>
  </si>
  <si>
    <t>筛查车按月租赁，含车辆养护费</t>
  </si>
  <si>
    <t>月</t>
  </si>
  <si>
    <t>4-2</t>
  </si>
  <si>
    <t>筛查车油费,按实际发票结算</t>
  </si>
  <si>
    <t>4-3</t>
  </si>
  <si>
    <t>筛查车过路费,按实际发票结算</t>
  </si>
  <si>
    <t>4-4</t>
  </si>
  <si>
    <t>筛查车停车费,按实际发票结算</t>
  </si>
  <si>
    <t>4-5</t>
  </si>
  <si>
    <t>司机工资</t>
  </si>
  <si>
    <t>2人，4个月</t>
  </si>
  <si>
    <t>人/月</t>
  </si>
  <si>
    <t>4-6</t>
  </si>
  <si>
    <t>司机补贴，按照实际支付金额结算，需要付款凭证</t>
  </si>
  <si>
    <t>2人，外地出差补助每人每天100元补贴，节假日上班还有加班费，计算方式是按实际结算月薪工资除以正常上班时间22天，再乘以加班天数，法定节假日按国家规定执行</t>
  </si>
  <si>
    <t>5</t>
  </si>
  <si>
    <t>Project planning and overall preparation-项目策划沟通和筹备</t>
  </si>
  <si>
    <t>5-1</t>
  </si>
  <si>
    <t>执行方案</t>
  </si>
  <si>
    <t>项目执行SOP方案更新</t>
  </si>
  <si>
    <t>及时收集执行过程中医院、基金会、AZ的反馈和建议，更新执行方案和流程更新</t>
  </si>
  <si>
    <t>5-2</t>
  </si>
  <si>
    <t>文案撰写</t>
  </si>
  <si>
    <t>资深文案，宣传文案撰写和修改</t>
  </si>
  <si>
    <t>小时</t>
  </si>
  <si>
    <t>每个筛查点，执行前期2种宣传海报的文案，预计500字</t>
  </si>
  <si>
    <t>山东14个点，重庆2个点，湖北10个点</t>
  </si>
  <si>
    <t>实际26个筛查点</t>
  </si>
  <si>
    <t>5-3</t>
  </si>
  <si>
    <t>项目报告</t>
  </si>
  <si>
    <t>医学总监，学术报告撰写</t>
  </si>
  <si>
    <t>撰写和修改，预计1万字</t>
  </si>
  <si>
    <t>5-4</t>
  </si>
  <si>
    <t>医学支持</t>
  </si>
  <si>
    <t>医学总监，医学内容资料查询和PPT撰写</t>
  </si>
  <si>
    <t>一套预计35P，两套，查询100+篇文献资料</t>
  </si>
  <si>
    <t>5-5</t>
  </si>
  <si>
    <t>衍生设计</t>
  </si>
  <si>
    <t>针对已有设计的修改含海报、展架、KT板、台卡等等，每个地点收取</t>
  </si>
  <si>
    <t>40是单个筛查点数量</t>
  </si>
  <si>
    <t>5-6</t>
  </si>
  <si>
    <t>前期场地考察及测量</t>
  </si>
  <si>
    <t>高级项目经理，负责前期项目流程和活动筹备执行的沟通，按筛查地点计算</t>
  </si>
  <si>
    <t>5-7</t>
  </si>
  <si>
    <t>筛查人数统计、报告撰写</t>
  </si>
  <si>
    <t>高级项目经理，负责数据查询、统计录入、报告撰写</t>
  </si>
  <si>
    <t>D列为每月，F列是每月15小时和G列是按照4个月计算</t>
  </si>
  <si>
    <t>新增1人，实际2人4个月（9-12月）</t>
  </si>
  <si>
    <t>实际工作量很大，新增1人，实际2人4个月（9-12月），包括每场筛查的预约功能开通，筛查数据统计、整理，每场活动资料整理、每个省筛查的项目报告制作</t>
  </si>
  <si>
    <t>5-8</t>
  </si>
  <si>
    <t>H5数据存储</t>
  </si>
  <si>
    <t>按1年3万数据量</t>
  </si>
  <si>
    <t>年</t>
  </si>
  <si>
    <t>存储H5问卷预约的个人信息和问卷结果</t>
  </si>
  <si>
    <t>5-9</t>
  </si>
  <si>
    <t>短信服务</t>
  </si>
  <si>
    <t>手机验证短信、预约提醒短信：服务包包括短信接口开发、签名管理、40000条短信推送</t>
  </si>
  <si>
    <t>服务包</t>
  </si>
  <si>
    <t>大巴CT车车贴</t>
  </si>
  <si>
    <t>车贴设计，修改，完稿</t>
  </si>
  <si>
    <t>新增需求，两辆车，山东和重庆，每辆车贴2次</t>
  </si>
  <si>
    <t>新增</t>
  </si>
  <si>
    <t>根据要求，新增CT大巴车外观设计</t>
  </si>
  <si>
    <t>大巴车两面车贴制作，车长12米，高3.6米</t>
  </si>
  <si>
    <t>平方米</t>
  </si>
  <si>
    <t>两辆车贴了车贴，包括打样、制作、调整、运输、贴车贴等工作</t>
  </si>
  <si>
    <t>物料运输费</t>
  </si>
  <si>
    <t>车贴工人，6工</t>
  </si>
  <si>
    <t>人/工</t>
  </si>
  <si>
    <t>6</t>
  </si>
  <si>
    <t>Speaker Fee-讲课费</t>
  </si>
  <si>
    <t>6-1</t>
  </si>
  <si>
    <t>CT技师</t>
  </si>
  <si>
    <t>劳务费，预估每个筛查点每人执行三天，每天1000元，三天实际支出3550元，按实际发生结算</t>
  </si>
  <si>
    <t>人/3天</t>
  </si>
  <si>
    <t>预估，按实际发生结算；是给到当地医院的医生劳务费</t>
  </si>
  <si>
    <t>山东33场，37个医生劳务费，按实际发生结算，有协议有付款凭证</t>
  </si>
  <si>
    <t>按照实际支付劳务费结算</t>
  </si>
  <si>
    <t>6-2</t>
  </si>
  <si>
    <t>AI读片师</t>
  </si>
  <si>
    <t>劳务费，预估每个筛查点每人执行三天，每天1000元，费用含税，三天实际支出3550元，含实际发生结算</t>
  </si>
  <si>
    <t>6-3</t>
  </si>
  <si>
    <t>医生讲课费-启动仪式</t>
  </si>
  <si>
    <t>税后2000元一人，实际支出2300元一人</t>
  </si>
  <si>
    <t>人</t>
  </si>
  <si>
    <t>预估，按实际发生结算</t>
  </si>
  <si>
    <t>7</t>
  </si>
  <si>
    <t>Mobile CT vehicle screening Material-筛查执行-物料采购和制作-一次性采购、按地点采购，按场（天）采购</t>
  </si>
  <si>
    <t>7-1</t>
  </si>
  <si>
    <t>踏步梯</t>
  </si>
  <si>
    <t>47CM*45CM*46CM,不锈钢双层踏步梯。供患者上CT机检查使用</t>
  </si>
  <si>
    <t>个</t>
  </si>
  <si>
    <t>物料用于2辆CT车</t>
  </si>
  <si>
    <t>7-2</t>
  </si>
  <si>
    <t>一米栏</t>
  </si>
  <si>
    <t>实际两辆车，物料增加</t>
  </si>
  <si>
    <t>7-3</t>
  </si>
  <si>
    <t>垃圾筒</t>
  </si>
  <si>
    <t>40L，可分类垃圾桶</t>
  </si>
  <si>
    <t>7-4</t>
  </si>
  <si>
    <t>垃圾袋</t>
  </si>
  <si>
    <t>40L垃圾袋，30个/包</t>
  </si>
  <si>
    <t>元/包</t>
  </si>
  <si>
    <t>7-5</t>
  </si>
  <si>
    <t>卷线盘</t>
  </si>
  <si>
    <t>50米卷线盘1个，3米插线板1个，PVC压线槽10个</t>
  </si>
  <si>
    <t>7-6</t>
  </si>
  <si>
    <t>车内提示贴</t>
  </si>
  <si>
    <t>90*60CM</t>
  </si>
  <si>
    <t>7-7</t>
  </si>
  <si>
    <t>门型展架</t>
  </si>
  <si>
    <t>0.8M*1.8M，高清画面，1个筛查流程，1个防疫，1个肺小结节科普，1个AI，1个患教</t>
  </si>
  <si>
    <t>普通质量的展架，执行过程中和转场过程中容易损耗，根据实际执行需要增加制作数量</t>
  </si>
  <si>
    <t>7-8</t>
  </si>
  <si>
    <t>画架KT板</t>
  </si>
  <si>
    <t xml:space="preserve">0.6M*0.9M，分布展架，4个分步流程+1个筛查须知+1个警告标语 </t>
  </si>
  <si>
    <t>同上</t>
  </si>
  <si>
    <t>7-9</t>
  </si>
  <si>
    <t>工作服</t>
  </si>
  <si>
    <t>每月买</t>
  </si>
  <si>
    <t>件</t>
  </si>
  <si>
    <t>运动型外套</t>
  </si>
  <si>
    <t>7-10</t>
  </si>
  <si>
    <t>遮阳帽</t>
  </si>
  <si>
    <t>户外使用</t>
  </si>
  <si>
    <t>7-11</t>
  </si>
  <si>
    <t>防晒衣</t>
  </si>
  <si>
    <t>7-12</t>
  </si>
  <si>
    <t>粘衣钩</t>
  </si>
  <si>
    <t>7-13</t>
  </si>
  <si>
    <t>电视机 55寸</t>
  </si>
  <si>
    <t>使用1台，后续计划采购3台，户外执行，暴雨台风等等外界因素导致电器很容易损耗</t>
  </si>
  <si>
    <t>7-14</t>
  </si>
  <si>
    <t>电线</t>
  </si>
  <si>
    <t>2根20米 1平方电源线，备用2根</t>
  </si>
  <si>
    <t>根</t>
  </si>
  <si>
    <t>7-15</t>
  </si>
  <si>
    <t>漏电宝</t>
  </si>
  <si>
    <t>用2个，备用2个</t>
  </si>
  <si>
    <t>7-16</t>
  </si>
  <si>
    <t>打印机</t>
  </si>
  <si>
    <t>惠普激光打印机，多功能一体机（打印，复印，扫描）使用1台，备用1台</t>
  </si>
  <si>
    <t>台</t>
  </si>
  <si>
    <t>7-17</t>
  </si>
  <si>
    <t>订书机</t>
  </si>
  <si>
    <t>钢制耐用办公订书机，用以装订《知情同意书》</t>
  </si>
  <si>
    <t>7-18</t>
  </si>
  <si>
    <t>U盘</t>
  </si>
  <si>
    <t>储存电视机播放视频+音响肺扬操音乐和备用</t>
  </si>
  <si>
    <t>7-19</t>
  </si>
  <si>
    <t>4G路由器和网卡</t>
  </si>
  <si>
    <t>全年使用，一个车内一个车外，车有屏蔽网络功能</t>
  </si>
  <si>
    <t>7-20</t>
  </si>
  <si>
    <t>电视机存放箱</t>
  </si>
  <si>
    <t>推荐采购航空箱，滚轮箱 135*87*70cm</t>
  </si>
  <si>
    <t>7-21</t>
  </si>
  <si>
    <t>整理箱</t>
  </si>
  <si>
    <t>用以存放工作服，回收的知情同意书等活动现场物料</t>
  </si>
  <si>
    <t>套/3个</t>
  </si>
  <si>
    <t>7-22</t>
  </si>
  <si>
    <t>帐篷</t>
  </si>
  <si>
    <t>3*4.5米，一套4个，8套</t>
  </si>
  <si>
    <t>户外执行，天气和频繁的转场运输都会导致物料有损耗</t>
  </si>
  <si>
    <t>7-23</t>
  </si>
  <si>
    <t>桌子</t>
  </si>
  <si>
    <t>IBM折叠桌 长100 宽60 高75</t>
  </si>
  <si>
    <t>7-24</t>
  </si>
  <si>
    <t>椅子</t>
  </si>
  <si>
    <t>可折叠，带靠背</t>
  </si>
  <si>
    <t>7-25</t>
  </si>
  <si>
    <t>红外线体温枪</t>
  </si>
  <si>
    <t>电子温度计医用红外线体温枪高精度额温枪</t>
  </si>
  <si>
    <t>元/个</t>
  </si>
  <si>
    <t>7-26</t>
  </si>
  <si>
    <t>医用紫外线消毒灯</t>
  </si>
  <si>
    <t>飞利浦紫外线消毒杀菌灯，高43cm*宽16cm，每天分2次为CT室消毒（筛查活动中午休息时和下午结束时）</t>
  </si>
  <si>
    <t>7-27</t>
  </si>
  <si>
    <t>按实际结算</t>
  </si>
  <si>
    <t>两辆车，物料增加，相应的运输费增加</t>
  </si>
  <si>
    <t>海报</t>
  </si>
  <si>
    <t>90*60CM。2种海报，每种10张，共20张</t>
  </si>
  <si>
    <t>张</t>
  </si>
  <si>
    <t>7-28</t>
  </si>
  <si>
    <t>横幅</t>
  </si>
  <si>
    <t>0.6*2米</t>
  </si>
  <si>
    <t>7-29</t>
  </si>
  <si>
    <t>区域台卡</t>
  </si>
  <si>
    <t>7-30</t>
  </si>
  <si>
    <t>转诊办公室贴</t>
  </si>
  <si>
    <t>KT板门贴</t>
  </si>
  <si>
    <t>7-31</t>
  </si>
  <si>
    <t>转诊等待区</t>
  </si>
  <si>
    <t>30*42CM，桌面展示牌</t>
  </si>
  <si>
    <t>7-32</t>
  </si>
  <si>
    <t>水笔</t>
  </si>
  <si>
    <t>黑色</t>
  </si>
  <si>
    <t>支</t>
  </si>
  <si>
    <t>7-33</t>
  </si>
  <si>
    <t>扎带</t>
  </si>
  <si>
    <t>7.6宽 扎带，100根/包，用以固定现场物料</t>
  </si>
  <si>
    <t>7-34</t>
  </si>
  <si>
    <t>透明胶带</t>
  </si>
  <si>
    <t>透明封箱胶带，,用以现场装箱打包</t>
  </si>
  <si>
    <t>元/卷</t>
  </si>
  <si>
    <t>7-35</t>
  </si>
  <si>
    <t>订书订</t>
  </si>
  <si>
    <t>高强度订书钉，用以装订《知情同意书》</t>
  </si>
  <si>
    <t>元/盒</t>
  </si>
  <si>
    <t>7-36</t>
  </si>
  <si>
    <t>医用防护眼镜</t>
  </si>
  <si>
    <t>防飞溅防接触护目镜，提供给现场医生和工作人员使用</t>
  </si>
  <si>
    <t>7-37</t>
  </si>
  <si>
    <t>医生白大褂</t>
  </si>
  <si>
    <t>7-38</t>
  </si>
  <si>
    <t>转诊单</t>
  </si>
  <si>
    <t>A4彩印</t>
  </si>
  <si>
    <t>7-39</t>
  </si>
  <si>
    <t>搭建工人人工费</t>
  </si>
  <si>
    <t>每场8工</t>
  </si>
  <si>
    <t>26个筛查点，以及山东5次，重庆1次，湖北5次</t>
  </si>
  <si>
    <t>7-40</t>
  </si>
  <si>
    <t>搭建工人餐费</t>
  </si>
  <si>
    <t>7-41</t>
  </si>
  <si>
    <t>高级摄影师</t>
  </si>
  <si>
    <t>每场1人</t>
  </si>
  <si>
    <t>88次</t>
  </si>
  <si>
    <t>实际数量增加</t>
  </si>
  <si>
    <t>项目整体运输费用</t>
  </si>
  <si>
    <t>项</t>
  </si>
  <si>
    <t>包含所有搭建物料和执行物料的运输，分多次运输，按实际结算</t>
  </si>
  <si>
    <t>7-42</t>
  </si>
  <si>
    <t>排号小纸贴</t>
  </si>
  <si>
    <t>按实际发生结算</t>
  </si>
  <si>
    <t>实际筛查99场</t>
  </si>
  <si>
    <t>7-43</t>
  </si>
  <si>
    <t>报告打印纸</t>
  </si>
  <si>
    <t>A4，一包500张，预计1天使用3包，报告打印</t>
  </si>
  <si>
    <t>包</t>
  </si>
  <si>
    <t>7-44</t>
  </si>
  <si>
    <t>知情同意书</t>
  </si>
  <si>
    <t>页</t>
  </si>
  <si>
    <t>7-45</t>
  </si>
  <si>
    <t>免责声明</t>
  </si>
  <si>
    <t>7-46</t>
  </si>
  <si>
    <t>笔记本电脑</t>
  </si>
  <si>
    <t>现场AI读片和预约问卷后台数量整理</t>
  </si>
  <si>
    <t>7-47</t>
  </si>
  <si>
    <t>矿泉水</t>
  </si>
  <si>
    <t>箱</t>
  </si>
  <si>
    <t>7-48</t>
  </si>
  <si>
    <t>Logo贴</t>
  </si>
  <si>
    <t>7CM*8CM，无痕不粘贴</t>
  </si>
  <si>
    <t>7-49</t>
  </si>
  <si>
    <t>打印机硒鼓</t>
  </si>
  <si>
    <t>惠普打印机专用硒鼓，每天1个</t>
  </si>
  <si>
    <t>7-51</t>
  </si>
  <si>
    <t>一次性医用防护服</t>
  </si>
  <si>
    <t>一次性医用防护服连体全身隔离衣，提供给医生和护士使用，每人每天天2套</t>
  </si>
  <si>
    <t>元/件</t>
  </si>
  <si>
    <t>7-52</t>
  </si>
  <si>
    <t>一次性医护手套</t>
  </si>
  <si>
    <t>一次性医用防护手套，提供给现场工作人员和医生使用，10双/包，一天6包</t>
  </si>
  <si>
    <t>7-53</t>
  </si>
  <si>
    <t>一次性医护口罩</t>
  </si>
  <si>
    <t>一次性医用防飞沫防细菌口罩，提供给现场医护和工作人员使用，如受检者未带也提供，50只/盒，一天3盒</t>
  </si>
  <si>
    <t>7-54</t>
  </si>
  <si>
    <t>一次性医用床单</t>
  </si>
  <si>
    <t>一次性医用床单，提供患者上CT机检查使用，50张/包，一天2包</t>
  </si>
  <si>
    <t>7-55</t>
  </si>
  <si>
    <t>医用免洗洗手液</t>
  </si>
  <si>
    <t>75%酒精免洗洗手液凝胶速干型，500ml/瓶，一天6瓶</t>
  </si>
  <si>
    <t>元/瓶</t>
  </si>
  <si>
    <t>7-56</t>
  </si>
  <si>
    <t>医用消毒喷雾</t>
  </si>
  <si>
    <t>医用消毒喷雾，500ml/瓶，一天4瓶</t>
  </si>
  <si>
    <t>8</t>
  </si>
  <si>
    <t>Mobile CT vehicle screening staff expenses-筛查执行-第四方支持人员费用</t>
  </si>
  <si>
    <t>8-1</t>
  </si>
  <si>
    <t>城市督导</t>
  </si>
  <si>
    <t>每场2人2天，前期培训、活动结束后物料整理</t>
  </si>
  <si>
    <t>8-2</t>
  </si>
  <si>
    <t>高级执行经理</t>
  </si>
  <si>
    <t>负责现场执行，整体协调管理</t>
  </si>
  <si>
    <t>8-3</t>
  </si>
  <si>
    <t>现场引导人员</t>
  </si>
  <si>
    <t>现场秩序维护，协助患者筛查</t>
  </si>
  <si>
    <t>Launching ceremony Material-启动仪式-物料搭建</t>
  </si>
  <si>
    <t>9-1</t>
  </si>
  <si>
    <t>舞台</t>
  </si>
  <si>
    <t>10M*3M*0.2M</t>
  </si>
  <si>
    <t>平方</t>
  </si>
  <si>
    <t>山东1次，重庆1次，湖北2次</t>
  </si>
  <si>
    <t>9-2</t>
  </si>
  <si>
    <t>舞台区地毯</t>
  </si>
  <si>
    <t>红色，6*4米</t>
  </si>
  <si>
    <t>平米</t>
  </si>
  <si>
    <t>9-3</t>
  </si>
  <si>
    <t>舞台背景板</t>
  </si>
  <si>
    <t>10*4米</t>
  </si>
  <si>
    <t>山东5次，重庆1次，湖北4次</t>
  </si>
  <si>
    <t>按实际发生增加了次数</t>
  </si>
  <si>
    <t>9-4</t>
  </si>
  <si>
    <t>启动道具</t>
  </si>
  <si>
    <t>开幕卷轴/启动球租赁，高80CM，长4M，可供8-10人使用，卷轴尺寸336CM*61CM</t>
  </si>
  <si>
    <t>套</t>
  </si>
  <si>
    <t>山东1次，湖北1次</t>
  </si>
  <si>
    <t>9-5</t>
  </si>
  <si>
    <t>日程、指示和其他</t>
  </si>
  <si>
    <t>铝合金 ,1.2*2米</t>
  </si>
  <si>
    <t>9-6</t>
  </si>
  <si>
    <t>音响设备</t>
  </si>
  <si>
    <t>包括话筒</t>
  </si>
  <si>
    <t>含安装，含运费，含技术人员</t>
  </si>
  <si>
    <t>19个筛查点，78场</t>
  </si>
  <si>
    <t>9-7</t>
  </si>
  <si>
    <t>调音台</t>
  </si>
  <si>
    <t>32路数字调音台</t>
  </si>
  <si>
    <t>每场租赁</t>
  </si>
  <si>
    <t>78场，19个筛查点</t>
  </si>
  <si>
    <t>9-8</t>
  </si>
  <si>
    <t>宣传单页</t>
  </si>
  <si>
    <t>山东5次，重庆1次，湖北10次</t>
  </si>
  <si>
    <t>9-9</t>
  </si>
  <si>
    <t>台卡</t>
  </si>
  <si>
    <t>9-10</t>
  </si>
  <si>
    <t>话筒套</t>
  </si>
  <si>
    <t>9-11</t>
  </si>
  <si>
    <t>剪彩套装</t>
  </si>
  <si>
    <t>绣球、剪刀、拖盘等</t>
  </si>
  <si>
    <t>山东4次，重庆1次，湖北1次</t>
  </si>
  <si>
    <t>9-12</t>
  </si>
  <si>
    <t>摄像设备</t>
  </si>
  <si>
    <t>摄影摄像全套专业设备</t>
  </si>
  <si>
    <t>山东1次，重庆1次，湖北1次</t>
  </si>
  <si>
    <t>9-13</t>
  </si>
  <si>
    <t>10</t>
  </si>
  <si>
    <t>Launching ceremony staff expenses-启动仪式-第四方支持人员费用</t>
  </si>
  <si>
    <t>10-1</t>
  </si>
  <si>
    <t>调音师</t>
  </si>
  <si>
    <t>实报实销，按实际到场结算</t>
  </si>
  <si>
    <t>10-2</t>
  </si>
  <si>
    <t>启动仪式11次</t>
  </si>
  <si>
    <t>10-3</t>
  </si>
  <si>
    <t>高级摄像师</t>
  </si>
  <si>
    <t>山东1次，重庆1次，湖北1次，每次2人</t>
  </si>
  <si>
    <t>10-4</t>
  </si>
  <si>
    <t>康康人偶</t>
  </si>
  <si>
    <t>10-5</t>
  </si>
  <si>
    <t>搭建工人人工</t>
  </si>
  <si>
    <t>进场和撤场，舞台+背景桁架，展架，桌椅、设备，8工</t>
  </si>
  <si>
    <t>10-6</t>
  </si>
  <si>
    <t>Video-视频制作</t>
  </si>
  <si>
    <t>11-1</t>
  </si>
  <si>
    <t>跟拍脚本撰写</t>
  </si>
  <si>
    <t>创意总监</t>
  </si>
  <si>
    <t>11-2</t>
  </si>
  <si>
    <t>后期剪辑</t>
  </si>
  <si>
    <t>后期剪辑粗剪</t>
  </si>
  <si>
    <t>后期剪辑精剪</t>
  </si>
  <si>
    <t>11-3</t>
  </si>
  <si>
    <t>特效</t>
  </si>
  <si>
    <t>特效-二维动画</t>
  </si>
  <si>
    <t>秒</t>
  </si>
  <si>
    <t>11-4</t>
  </si>
  <si>
    <t>配音&amp;旁白</t>
  </si>
  <si>
    <t>中英文专业配音</t>
  </si>
  <si>
    <t>分钟</t>
  </si>
  <si>
    <t>11-5</t>
  </si>
  <si>
    <t>配乐/字幕</t>
  </si>
  <si>
    <t>11-6</t>
  </si>
  <si>
    <t>影片输出</t>
  </si>
  <si>
    <t>11-7</t>
  </si>
  <si>
    <t>11-8</t>
  </si>
  <si>
    <t>导演</t>
  </si>
  <si>
    <t>制作视频的组织者与领导者，宣传片、微电影、MV相关导演，8年以上领域经验</t>
  </si>
  <si>
    <t>人/次</t>
  </si>
  <si>
    <t>制作视频的组织者与领导者，宣传片、微电影、MV相关导演，10年以上领域经验</t>
  </si>
  <si>
    <t>专业演员</t>
  </si>
  <si>
    <t>根据实际拍摄需要新增了2位演员的费用</t>
  </si>
  <si>
    <t>Media services-媒体服务</t>
  </si>
  <si>
    <t>前期筹备</t>
  </si>
  <si>
    <t>传播策划，讨论、客户沟通及会议</t>
  </si>
  <si>
    <t>客户总监</t>
  </si>
  <si>
    <t>高级客户经理</t>
  </si>
  <si>
    <t>客户经理</t>
  </si>
  <si>
    <t>高级客户主任</t>
  </si>
  <si>
    <t>客户主任</t>
  </si>
  <si>
    <t>肺筛车年度活动推广构思及媒体组合及营销策划</t>
  </si>
  <si>
    <t>媒体资源梳理，媒体名单梳理（肺癌早筛媒体资源沟通梳理）</t>
  </si>
  <si>
    <t>媒体资源梳理，执行媒体名单建议（不同媒体类型媒体推荐及梳理）(推荐媒体名单)</t>
  </si>
  <si>
    <t>媒体资料包，具体活动流程、背景资料梳理及活动相关信息资料的梳理和整理（活动现场的信息收集）</t>
  </si>
  <si>
    <t>媒体资料包，媒体资料撰写和修改（活动背景、肺筛车资料、嘉宾信息、关键信息、采访提纲）</t>
  </si>
  <si>
    <t>媒体资料包，大众通稿撰写和修改（根据不同区进行通稿调整和修改）</t>
  </si>
  <si>
    <t>媒体资料包，媒体邀请函撰写（重点场次日程、路线、及具体事项等）</t>
  </si>
  <si>
    <t>嘉宾资料包，现场嘉宾资料搜集整理（包含个人简历及采访行程、媒体简介、关键信息）</t>
  </si>
  <si>
    <t>嘉宾资料包，嘉宾发言稿件的模板梳理及针对不同现场嘉宾的调整</t>
  </si>
  <si>
    <t>执行中</t>
  </si>
  <si>
    <t>邀约媒体服务，现场媒体邀请，协调、安排、跟进（共计40家）</t>
  </si>
  <si>
    <t>邀约媒体服务，活动邀约媒体到场踩点、布局、规划和实地沟通工作</t>
  </si>
  <si>
    <t>邀约媒体服务，活动现场媒体沟通、采访安排跟进</t>
  </si>
  <si>
    <t>vlog跟拍，到场vlog方向策划、沟通、修改、调整等</t>
  </si>
  <si>
    <t>vlog跟拍，活动现场场地勘察、走位、构思及活动现场跟拍、沟通、取景</t>
  </si>
  <si>
    <t>传播跟进</t>
  </si>
  <si>
    <t>vlog剪辑，活动后的剪辑确认、调整、完善工作</t>
  </si>
  <si>
    <t>媒体发布跟进，活动现场邀约媒体的发稿跟进、沟通和汇总</t>
  </si>
  <si>
    <t>媒体发布跟进，非到场媒体的确认及发稿沟通,预热稿件沟通等（预计40家）</t>
  </si>
  <si>
    <t>报告汇总</t>
  </si>
  <si>
    <t>客户主任，单场汇总，发稿Clipping总结和跟进（媒体报道的总结）</t>
  </si>
  <si>
    <t>高级客户主任，整体汇总，活动整体报告</t>
  </si>
  <si>
    <t>服务费</t>
  </si>
  <si>
    <t>税费</t>
  </si>
  <si>
    <t>总计</t>
  </si>
  <si>
    <t>已收款</t>
  </si>
  <si>
    <t>尾款</t>
  </si>
</sst>
</file>

<file path=xl/styles.xml><?xml version="1.0" encoding="utf-8"?>
<styleSheet xmlns="http://schemas.openxmlformats.org/spreadsheetml/2006/main">
  <numFmts count="8">
    <numFmt numFmtId="176" formatCode="[$-F800]dddd\,\ mmmm\ dd\,\ yyyy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0_);[Red]\(0\)"/>
    <numFmt numFmtId="44" formatCode="_ &quot;￥&quot;* #,##0.00_ ;_ &quot;￥&quot;* \-#,##0.00_ ;_ &quot;￥&quot;* &quot;-&quot;??_ ;_ @_ "/>
    <numFmt numFmtId="178" formatCode="0.00_);[Red]\(0.00\)"/>
    <numFmt numFmtId="179" formatCode="0.00_ "/>
  </numFmts>
  <fonts count="62">
    <font>
      <sz val="11"/>
      <color theme="1"/>
      <name val="宋体"/>
      <charset val="134"/>
      <scheme val="minor"/>
    </font>
    <font>
      <sz val="10"/>
      <name val="Trebuchet MS"/>
      <charset val="134"/>
    </font>
    <font>
      <sz val="10"/>
      <name val="微软雅黑"/>
      <charset val="134"/>
    </font>
    <font>
      <sz val="11"/>
      <color theme="1"/>
      <name val="微软雅黑"/>
      <charset val="134"/>
    </font>
    <font>
      <sz val="11"/>
      <name val="Trebuchet MS"/>
      <charset val="134"/>
    </font>
    <font>
      <sz val="11"/>
      <name val="微软雅黑"/>
      <charset val="134"/>
    </font>
    <font>
      <b/>
      <sz val="30"/>
      <name val="微软雅黑"/>
      <charset val="134"/>
    </font>
    <font>
      <sz val="10"/>
      <name val="宋体"/>
      <charset val="134"/>
    </font>
    <font>
      <b/>
      <sz val="28"/>
      <name val="微软雅黑"/>
      <charset val="134"/>
    </font>
    <font>
      <b/>
      <sz val="10"/>
      <color theme="0"/>
      <name val="Trebuchet MS"/>
      <charset val="134"/>
    </font>
    <font>
      <b/>
      <sz val="10"/>
      <color rgb="FFFFFFFF"/>
      <name val="Trebuchet MS"/>
      <charset val="134"/>
    </font>
    <font>
      <b/>
      <sz val="11"/>
      <color theme="0"/>
      <name val="Trebuchet MS"/>
      <charset val="134"/>
    </font>
    <font>
      <b/>
      <sz val="10"/>
      <color theme="0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11"/>
      <color theme="0"/>
      <name val="Trebuchet MS"/>
      <charset val="134"/>
    </font>
    <font>
      <b/>
      <sz val="10"/>
      <name val="Trebuchet MS"/>
      <charset val="134"/>
    </font>
    <font>
      <b/>
      <sz val="10"/>
      <color indexed="8"/>
      <name val="Trebuchet MS"/>
      <charset val="134"/>
    </font>
    <font>
      <b/>
      <sz val="14"/>
      <name val="Calibri"/>
      <charset val="134"/>
    </font>
    <font>
      <b/>
      <sz val="11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 tint="0.0499893185216834"/>
      <name val="微软雅黑"/>
      <charset val="134"/>
    </font>
    <font>
      <b/>
      <sz val="14"/>
      <name val="微软雅黑"/>
      <charset val="134"/>
    </font>
    <font>
      <sz val="11"/>
      <color rgb="FFFF0000"/>
      <name val="微软雅黑"/>
      <charset val="134"/>
    </font>
    <font>
      <b/>
      <sz val="11"/>
      <color theme="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0"/>
      <color rgb="FFFF0000"/>
      <name val="微软雅黑"/>
      <charset val="134"/>
    </font>
    <font>
      <sz val="11"/>
      <color theme="0"/>
      <name val="微软雅黑"/>
      <charset val="134"/>
    </font>
    <font>
      <b/>
      <sz val="12"/>
      <color indexed="8"/>
      <name val="微软雅黑"/>
      <charset val="134"/>
    </font>
    <font>
      <sz val="12"/>
      <color theme="0"/>
      <name val="微软雅黑"/>
      <charset val="134"/>
    </font>
    <font>
      <b/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Verdana"/>
      <charset val="134"/>
    </font>
    <font>
      <sz val="12"/>
      <name val="宋体"/>
      <charset val="134"/>
    </font>
    <font>
      <b/>
      <sz val="10"/>
      <color theme="0"/>
      <name val="微软雅黑"/>
      <charset val="134"/>
    </font>
    <font>
      <b/>
      <sz val="9"/>
      <name val="Tahoma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Tahoma"/>
      <charset val="134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830051"/>
        <bgColor indexed="64"/>
      </patternFill>
    </fill>
    <fill>
      <patternFill patternType="solid">
        <fgColor rgb="FF830051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176" fontId="0" fillId="0" borderId="0"/>
    <xf numFmtId="42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9" fillId="18" borderId="2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36" borderId="32" applyNumberFormat="0" applyFont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9" fillId="0" borderId="33" applyNumberFormat="0" applyFill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46" fillId="31" borderId="31" applyNumberFormat="0" applyAlignment="0" applyProtection="0">
      <alignment vertical="center"/>
    </xf>
    <xf numFmtId="0" fontId="52" fillId="31" borderId="27" applyNumberFormat="0" applyAlignment="0" applyProtection="0">
      <alignment vertical="center"/>
    </xf>
    <xf numFmtId="0" fontId="41" fillId="23" borderId="28" applyNumberFormat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45" fillId="0" borderId="30" applyNumberFormat="0" applyFill="0" applyAlignment="0" applyProtection="0">
      <alignment vertical="center"/>
    </xf>
    <xf numFmtId="0" fontId="51" fillId="0" borderId="34" applyNumberFormat="0" applyFill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56" fillId="0" borderId="0"/>
    <xf numFmtId="0" fontId="36" fillId="21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176" fontId="0" fillId="0" borderId="0"/>
    <xf numFmtId="176" fontId="55" fillId="0" borderId="0"/>
    <xf numFmtId="176" fontId="56" fillId="0" borderId="0"/>
    <xf numFmtId="176" fontId="56" fillId="0" borderId="0"/>
    <xf numFmtId="176" fontId="56" fillId="0" borderId="0"/>
    <xf numFmtId="43" fontId="56" fillId="0" borderId="0" applyFont="0" applyFill="0" applyBorder="0" applyAlignment="0" applyProtection="0">
      <alignment vertical="center"/>
    </xf>
  </cellStyleXfs>
  <cellXfs count="383">
    <xf numFmtId="176" fontId="0" fillId="0" borderId="0" xfId="0"/>
    <xf numFmtId="176" fontId="1" fillId="0" borderId="0" xfId="53" applyFont="1"/>
    <xf numFmtId="176" fontId="0" fillId="0" borderId="0" xfId="50" applyAlignment="1">
      <alignment vertical="center"/>
    </xf>
    <xf numFmtId="176" fontId="2" fillId="0" borderId="0" xfId="53" applyFont="1"/>
    <xf numFmtId="176" fontId="3" fillId="0" borderId="0" xfId="50" applyFont="1" applyFill="1" applyAlignment="1">
      <alignment vertical="center"/>
    </xf>
    <xf numFmtId="176" fontId="0" fillId="0" borderId="0" xfId="50" applyFill="1"/>
    <xf numFmtId="176" fontId="4" fillId="0" borderId="0" xfId="53" applyFont="1"/>
    <xf numFmtId="176" fontId="3" fillId="2" borderId="0" xfId="50" applyFont="1" applyFill="1" applyAlignment="1">
      <alignment vertical="center"/>
    </xf>
    <xf numFmtId="176" fontId="0" fillId="0" borderId="0" xfId="50" applyFill="1" applyAlignment="1">
      <alignment vertical="center"/>
    </xf>
    <xf numFmtId="176" fontId="3" fillId="0" borderId="0" xfId="50" applyFont="1" applyAlignment="1">
      <alignment vertical="center"/>
    </xf>
    <xf numFmtId="176" fontId="2" fillId="3" borderId="0" xfId="53" applyFont="1" applyFill="1"/>
    <xf numFmtId="176" fontId="0" fillId="2" borderId="0" xfId="50" applyFill="1" applyAlignment="1">
      <alignment vertical="center"/>
    </xf>
    <xf numFmtId="176" fontId="5" fillId="0" borderId="0" xfId="50" applyFont="1" applyFill="1" applyAlignment="1">
      <alignment vertical="center"/>
    </xf>
    <xf numFmtId="176" fontId="5" fillId="0" borderId="0" xfId="50" applyFont="1" applyAlignment="1">
      <alignment vertical="center"/>
    </xf>
    <xf numFmtId="176" fontId="5" fillId="2" borderId="0" xfId="50" applyFont="1" applyFill="1" applyAlignment="1">
      <alignment vertical="center"/>
    </xf>
    <xf numFmtId="176" fontId="3" fillId="0" borderId="0" xfId="50" applyFont="1" applyFill="1" applyAlignment="1">
      <alignment horizontal="left" vertical="center"/>
    </xf>
    <xf numFmtId="177" fontId="0" fillId="0" borderId="0" xfId="50" applyNumberFormat="1"/>
    <xf numFmtId="176" fontId="0" fillId="0" borderId="0" xfId="50"/>
    <xf numFmtId="176" fontId="0" fillId="0" borderId="0" xfId="50" applyAlignment="1">
      <alignment horizontal="center"/>
    </xf>
    <xf numFmtId="178" fontId="0" fillId="0" borderId="0" xfId="50" applyNumberFormat="1" applyAlignment="1">
      <alignment horizontal="center"/>
    </xf>
    <xf numFmtId="178" fontId="3" fillId="0" borderId="0" xfId="50" applyNumberFormat="1" applyFont="1"/>
    <xf numFmtId="178" fontId="0" fillId="0" borderId="0" xfId="50" applyNumberFormat="1"/>
    <xf numFmtId="9" fontId="0" fillId="0" borderId="0" xfId="11" applyFont="1" applyAlignment="1">
      <alignment horizontal="center"/>
    </xf>
    <xf numFmtId="0" fontId="3" fillId="0" borderId="0" xfId="50" applyNumberFormat="1" applyFont="1" applyAlignment="1">
      <alignment horizontal="center"/>
    </xf>
    <xf numFmtId="176" fontId="6" fillId="0" borderId="0" xfId="53" applyFont="1" applyAlignment="1">
      <alignment horizontal="center" vertical="center"/>
    </xf>
    <xf numFmtId="176" fontId="1" fillId="0" borderId="0" xfId="50" applyFont="1" applyAlignment="1">
      <alignment horizontal="left" vertical="center" wrapText="1"/>
    </xf>
    <xf numFmtId="176" fontId="7" fillId="0" borderId="0" xfId="53" applyFont="1" applyAlignment="1">
      <alignment horizontal="center"/>
    </xf>
    <xf numFmtId="176" fontId="1" fillId="0" borderId="0" xfId="53" applyFont="1" applyAlignment="1">
      <alignment horizontal="center"/>
    </xf>
    <xf numFmtId="176" fontId="8" fillId="0" borderId="1" xfId="50" applyFont="1" applyBorder="1" applyAlignment="1">
      <alignment vertical="center" wrapText="1"/>
    </xf>
    <xf numFmtId="178" fontId="8" fillId="0" borderId="1" xfId="50" applyNumberFormat="1" applyFont="1" applyBorder="1" applyAlignment="1">
      <alignment horizontal="center" vertical="center" wrapText="1"/>
    </xf>
    <xf numFmtId="176" fontId="9" fillId="4" borderId="2" xfId="53" applyFont="1" applyFill="1" applyBorder="1" applyAlignment="1">
      <alignment horizontal="center" wrapText="1"/>
    </xf>
    <xf numFmtId="176" fontId="10" fillId="5" borderId="2" xfId="51" applyFont="1" applyFill="1" applyBorder="1" applyAlignment="1" applyProtection="1">
      <alignment horizontal="center" vertical="center" wrapText="1"/>
      <protection locked="0"/>
    </xf>
    <xf numFmtId="176" fontId="9" fillId="4" borderId="2" xfId="53" applyFont="1" applyFill="1" applyBorder="1" applyAlignment="1" applyProtection="1">
      <alignment horizontal="center" wrapText="1"/>
      <protection locked="0"/>
    </xf>
    <xf numFmtId="178" fontId="11" fillId="4" borderId="2" xfId="51" applyNumberFormat="1" applyFont="1" applyFill="1" applyBorder="1" applyAlignment="1" applyProtection="1">
      <alignment horizontal="center" vertical="center" wrapText="1"/>
      <protection locked="0"/>
    </xf>
    <xf numFmtId="178" fontId="9" fillId="4" borderId="2" xfId="51" applyNumberFormat="1" applyFont="1" applyFill="1" applyBorder="1" applyAlignment="1" applyProtection="1">
      <alignment horizontal="center" vertical="center" wrapText="1"/>
      <protection locked="0"/>
    </xf>
    <xf numFmtId="178" fontId="12" fillId="4" borderId="2" xfId="51" applyNumberFormat="1" applyFont="1" applyFill="1" applyBorder="1" applyAlignment="1" applyProtection="1">
      <alignment horizontal="center" vertical="center" wrapText="1"/>
      <protection locked="0"/>
    </xf>
    <xf numFmtId="178" fontId="9" fillId="6" borderId="2" xfId="51" applyNumberFormat="1" applyFont="1" applyFill="1" applyBorder="1" applyAlignment="1" applyProtection="1">
      <alignment horizontal="center" vertical="center" wrapText="1"/>
      <protection locked="0"/>
    </xf>
    <xf numFmtId="49" fontId="13" fillId="7" borderId="3" xfId="51" applyNumberFormat="1" applyFont="1" applyFill="1" applyBorder="1" applyAlignment="1" applyProtection="1">
      <alignment horizontal="center" vertical="center"/>
      <protection locked="0"/>
    </xf>
    <xf numFmtId="176" fontId="14" fillId="7" borderId="3" xfId="53" applyFont="1" applyFill="1" applyBorder="1"/>
    <xf numFmtId="176" fontId="13" fillId="7" borderId="3" xfId="51" applyFont="1" applyFill="1" applyBorder="1" applyAlignment="1" applyProtection="1">
      <alignment horizontal="left" vertical="center" wrapText="1"/>
      <protection locked="0"/>
    </xf>
    <xf numFmtId="49" fontId="15" fillId="0" borderId="4" xfId="50" applyNumberFormat="1" applyFont="1" applyFill="1" applyBorder="1" applyAlignment="1">
      <alignment horizontal="center" vertical="center"/>
    </xf>
    <xf numFmtId="176" fontId="16" fillId="0" borderId="4" xfId="51" applyFont="1" applyFill="1" applyBorder="1" applyAlignment="1" applyProtection="1">
      <alignment horizontal="left" vertical="center" wrapText="1"/>
      <protection locked="0"/>
    </xf>
    <xf numFmtId="179" fontId="2" fillId="0" borderId="2" xfId="52" applyNumberFormat="1" applyFont="1" applyFill="1" applyBorder="1" applyAlignment="1">
      <alignment vertical="center"/>
    </xf>
    <xf numFmtId="179" fontId="2" fillId="0" borderId="2" xfId="52" applyNumberFormat="1" applyFont="1" applyFill="1" applyBorder="1" applyAlignment="1">
      <alignment horizontal="center" vertical="center"/>
    </xf>
    <xf numFmtId="178" fontId="2" fillId="0" borderId="2" xfId="52" applyNumberFormat="1" applyFont="1" applyFill="1" applyBorder="1" applyAlignment="1">
      <alignment vertical="center"/>
    </xf>
    <xf numFmtId="178" fontId="2" fillId="0" borderId="2" xfId="50" applyNumberFormat="1" applyFont="1" applyFill="1" applyBorder="1" applyAlignment="1">
      <alignment horizontal="center" vertical="center"/>
    </xf>
    <xf numFmtId="178" fontId="2" fillId="0" borderId="2" xfId="50" applyNumberFormat="1" applyFont="1" applyFill="1" applyBorder="1" applyAlignment="1">
      <alignment horizontal="right" vertical="center"/>
    </xf>
    <xf numFmtId="178" fontId="15" fillId="0" borderId="2" xfId="55" applyNumberFormat="1" applyFont="1" applyFill="1" applyBorder="1" applyAlignment="1">
      <alignment horizontal="right" vertical="center"/>
    </xf>
    <xf numFmtId="49" fontId="15" fillId="0" borderId="4" xfId="50" applyNumberFormat="1" applyFont="1" applyFill="1" applyBorder="1" applyAlignment="1">
      <alignment horizontal="center" vertical="center" wrapText="1"/>
    </xf>
    <xf numFmtId="176" fontId="2" fillId="0" borderId="2" xfId="50" applyFont="1" applyFill="1" applyBorder="1" applyAlignment="1">
      <alignment vertical="center" wrapText="1"/>
    </xf>
    <xf numFmtId="176" fontId="2" fillId="0" borderId="2" xfId="44" applyFont="1" applyFill="1" applyBorder="1" applyAlignment="1">
      <alignment horizontal="left" vertical="center" wrapText="1"/>
    </xf>
    <xf numFmtId="176" fontId="2" fillId="0" borderId="2" xfId="50" applyFont="1" applyFill="1" applyBorder="1" applyAlignment="1">
      <alignment horizontal="center" vertical="center"/>
    </xf>
    <xf numFmtId="178" fontId="15" fillId="0" borderId="2" xfId="50" applyNumberFormat="1" applyFont="1" applyFill="1" applyBorder="1" applyAlignment="1">
      <alignment horizontal="right" vertical="center"/>
    </xf>
    <xf numFmtId="178" fontId="15" fillId="0" borderId="2" xfId="50" applyNumberFormat="1" applyFont="1" applyFill="1" applyBorder="1" applyAlignment="1">
      <alignment horizontal="center" vertical="center"/>
    </xf>
    <xf numFmtId="178" fontId="2" fillId="0" borderId="5" xfId="50" applyNumberFormat="1" applyFont="1" applyFill="1" applyBorder="1" applyAlignment="1">
      <alignment horizontal="right" vertical="center"/>
    </xf>
    <xf numFmtId="49" fontId="15" fillId="0" borderId="2" xfId="50" applyNumberFormat="1" applyFont="1" applyFill="1" applyBorder="1" applyAlignment="1">
      <alignment horizontal="center" vertical="center"/>
    </xf>
    <xf numFmtId="49" fontId="16" fillId="0" borderId="2" xfId="50" applyNumberFormat="1" applyFont="1" applyFill="1" applyBorder="1" applyAlignment="1">
      <alignment horizontal="center" vertical="center"/>
    </xf>
    <xf numFmtId="176" fontId="2" fillId="0" borderId="4" xfId="50" applyFont="1" applyFill="1" applyBorder="1" applyAlignment="1">
      <alignment vertical="center" wrapText="1"/>
    </xf>
    <xf numFmtId="176" fontId="2" fillId="0" borderId="2" xfId="50" applyFont="1" applyFill="1" applyBorder="1" applyAlignment="1">
      <alignment horizontal="left" vertical="center" wrapText="1"/>
    </xf>
    <xf numFmtId="176" fontId="11" fillId="4" borderId="6" xfId="51" applyFont="1" applyFill="1" applyBorder="1" applyAlignment="1" applyProtection="1">
      <alignment horizontal="right"/>
      <protection locked="0"/>
    </xf>
    <xf numFmtId="176" fontId="11" fillId="4" borderId="7" xfId="51" applyFont="1" applyFill="1" applyBorder="1" applyAlignment="1" applyProtection="1">
      <alignment horizontal="right"/>
      <protection locked="0"/>
    </xf>
    <xf numFmtId="176" fontId="11" fillId="4" borderId="8" xfId="51" applyFont="1" applyFill="1" applyBorder="1" applyAlignment="1" applyProtection="1">
      <alignment horizontal="right"/>
      <protection locked="0"/>
    </xf>
    <xf numFmtId="178" fontId="11" fillId="4" borderId="8" xfId="51" applyNumberFormat="1" applyFont="1" applyFill="1" applyBorder="1" applyAlignment="1" applyProtection="1">
      <alignment horizontal="right"/>
      <protection locked="0"/>
    </xf>
    <xf numFmtId="178" fontId="17" fillId="4" borderId="2" xfId="51" applyNumberFormat="1" applyFont="1" applyFill="1" applyBorder="1" applyAlignment="1" applyProtection="1">
      <alignment horizontal="center"/>
      <protection locked="0"/>
    </xf>
    <xf numFmtId="178" fontId="17" fillId="4" borderId="9" xfId="53" applyNumberFormat="1" applyFont="1" applyFill="1" applyBorder="1" applyAlignment="1" applyProtection="1">
      <alignment horizontal="right" vertical="center"/>
      <protection locked="0"/>
    </xf>
    <xf numFmtId="49" fontId="18" fillId="8" borderId="2" xfId="51" applyNumberFormat="1" applyFont="1" applyFill="1" applyBorder="1" applyAlignment="1" applyProtection="1">
      <alignment horizontal="center" vertical="center"/>
      <protection locked="0"/>
    </xf>
    <xf numFmtId="176" fontId="14" fillId="8" borderId="2" xfId="51" applyFont="1" applyFill="1" applyBorder="1" applyAlignment="1" applyProtection="1">
      <alignment horizontal="left" vertical="center" wrapText="1"/>
      <protection locked="0"/>
    </xf>
    <xf numFmtId="176" fontId="19" fillId="8" borderId="2" xfId="51" applyFont="1" applyFill="1" applyBorder="1" applyAlignment="1" applyProtection="1">
      <alignment horizontal="left" vertical="center" wrapText="1"/>
      <protection locked="0"/>
    </xf>
    <xf numFmtId="176" fontId="19" fillId="8" borderId="9" xfId="51" applyFont="1" applyFill="1" applyBorder="1" applyAlignment="1" applyProtection="1">
      <alignment horizontal="left" vertical="center" wrapText="1"/>
      <protection locked="0"/>
    </xf>
    <xf numFmtId="49" fontId="15" fillId="2" borderId="3" xfId="50" applyNumberFormat="1" applyFont="1" applyFill="1" applyBorder="1" applyAlignment="1">
      <alignment horizontal="center" vertical="center"/>
    </xf>
    <xf numFmtId="176" fontId="15" fillId="2" borderId="3" xfId="50" applyFont="1" applyFill="1" applyBorder="1" applyAlignment="1">
      <alignment vertical="center" wrapText="1"/>
    </xf>
    <xf numFmtId="179" fontId="2" fillId="2" borderId="2" xfId="52" applyNumberFormat="1" applyFont="1" applyFill="1" applyBorder="1" applyAlignment="1">
      <alignment vertical="center"/>
    </xf>
    <xf numFmtId="179" fontId="2" fillId="2" borderId="2" xfId="52" applyNumberFormat="1" applyFont="1" applyFill="1" applyBorder="1" applyAlignment="1">
      <alignment horizontal="center" vertical="center"/>
    </xf>
    <xf numFmtId="178" fontId="2" fillId="2" borderId="2" xfId="52" applyNumberFormat="1" applyFont="1" applyFill="1" applyBorder="1" applyAlignment="1">
      <alignment vertical="center"/>
    </xf>
    <xf numFmtId="178" fontId="2" fillId="2" borderId="2" xfId="50" applyNumberFormat="1" applyFont="1" applyFill="1" applyBorder="1" applyAlignment="1">
      <alignment horizontal="center" vertical="center"/>
    </xf>
    <xf numFmtId="178" fontId="2" fillId="0" borderId="2" xfId="50" applyNumberFormat="1" applyFont="1" applyBorder="1" applyAlignment="1">
      <alignment horizontal="right" vertical="center"/>
    </xf>
    <xf numFmtId="178" fontId="15" fillId="0" borderId="2" xfId="55" applyNumberFormat="1" applyFont="1" applyBorder="1" applyAlignment="1">
      <alignment horizontal="right" vertical="center"/>
    </xf>
    <xf numFmtId="176" fontId="2" fillId="0" borderId="4" xfId="50" applyFont="1" applyFill="1" applyBorder="1" applyAlignment="1">
      <alignment horizontal="left" vertical="center" wrapText="1"/>
    </xf>
    <xf numFmtId="49" fontId="1" fillId="0" borderId="10" xfId="53" applyNumberFormat="1" applyFont="1" applyBorder="1" applyAlignment="1">
      <alignment horizontal="center"/>
    </xf>
    <xf numFmtId="14" fontId="1" fillId="0" borderId="2" xfId="53" applyNumberFormat="1" applyFont="1" applyBorder="1" applyAlignment="1" applyProtection="1">
      <alignment horizontal="left" vertical="center" wrapText="1"/>
      <protection locked="0"/>
    </xf>
    <xf numFmtId="14" fontId="1" fillId="0" borderId="2" xfId="53" applyNumberFormat="1" applyFont="1" applyBorder="1" applyAlignment="1" applyProtection="1">
      <alignment horizontal="center" vertical="center"/>
      <protection locked="0"/>
    </xf>
    <xf numFmtId="176" fontId="1" fillId="0" borderId="2" xfId="51" applyFont="1" applyBorder="1" applyAlignment="1" applyProtection="1">
      <alignment horizontal="center" vertical="center" wrapText="1"/>
      <protection locked="0"/>
    </xf>
    <xf numFmtId="178" fontId="1" fillId="0" borderId="2" xfId="51" applyNumberFormat="1" applyFont="1" applyBorder="1" applyAlignment="1" applyProtection="1">
      <alignment horizontal="center" vertical="center" wrapText="1"/>
      <protection locked="0"/>
    </xf>
    <xf numFmtId="178" fontId="1" fillId="0" borderId="9" xfId="53" applyNumberFormat="1" applyFont="1" applyBorder="1" applyAlignment="1" applyProtection="1">
      <alignment horizontal="center"/>
      <protection locked="0"/>
    </xf>
    <xf numFmtId="49" fontId="18" fillId="8" borderId="2" xfId="51" applyNumberFormat="1" applyFont="1" applyFill="1" applyBorder="1" applyAlignment="1" applyProtection="1">
      <alignment horizontal="center" vertical="center" wrapText="1"/>
      <protection locked="0"/>
    </xf>
    <xf numFmtId="176" fontId="14" fillId="8" borderId="8" xfId="51" applyFont="1" applyFill="1" applyBorder="1" applyAlignment="1" applyProtection="1">
      <alignment vertical="center" wrapText="1"/>
      <protection locked="0"/>
    </xf>
    <xf numFmtId="176" fontId="1" fillId="0" borderId="2" xfId="53" applyFont="1" applyBorder="1" applyAlignment="1" applyProtection="1">
      <alignment horizontal="left"/>
      <protection locked="0"/>
    </xf>
    <xf numFmtId="176" fontId="1" fillId="0" borderId="2" xfId="53" applyFont="1" applyBorder="1" applyAlignment="1" applyProtection="1">
      <alignment horizontal="center" vertical="center"/>
      <protection locked="0"/>
    </xf>
    <xf numFmtId="177" fontId="20" fillId="7" borderId="2" xfId="50" applyNumberFormat="1" applyFont="1" applyFill="1" applyBorder="1" applyAlignment="1">
      <alignment horizontal="center" vertical="center"/>
    </xf>
    <xf numFmtId="176" fontId="21" fillId="7" borderId="5" xfId="50" applyFont="1" applyFill="1" applyBorder="1" applyAlignment="1">
      <alignment horizontal="left" vertical="center" wrapText="1"/>
    </xf>
    <xf numFmtId="176" fontId="21" fillId="7" borderId="8" xfId="50" applyFont="1" applyFill="1" applyBorder="1" applyAlignment="1">
      <alignment horizontal="left" vertical="center" wrapText="1"/>
    </xf>
    <xf numFmtId="176" fontId="22" fillId="7" borderId="2" xfId="50" applyFont="1" applyFill="1" applyBorder="1" applyAlignment="1">
      <alignment horizontal="center" vertical="center" wrapText="1"/>
    </xf>
    <xf numFmtId="178" fontId="22" fillId="7" borderId="2" xfId="50" applyNumberFormat="1" applyFont="1" applyFill="1" applyBorder="1" applyAlignment="1">
      <alignment horizontal="center" vertical="center" wrapText="1"/>
    </xf>
    <xf numFmtId="176" fontId="15" fillId="0" borderId="2" xfId="50" applyFont="1" applyFill="1" applyBorder="1" applyAlignment="1">
      <alignment vertical="center" wrapText="1"/>
    </xf>
    <xf numFmtId="176" fontId="23" fillId="0" borderId="2" xfId="44" applyFont="1" applyFill="1" applyBorder="1" applyAlignment="1">
      <alignment horizontal="center" vertical="center"/>
    </xf>
    <xf numFmtId="178" fontId="1" fillId="0" borderId="2" xfId="53" applyNumberFormat="1" applyFont="1" applyFill="1" applyBorder="1" applyAlignment="1">
      <alignment horizontal="right" vertical="center"/>
    </xf>
    <xf numFmtId="178" fontId="23" fillId="0" borderId="2" xfId="44" applyNumberFormat="1" applyFont="1" applyFill="1" applyBorder="1" applyAlignment="1">
      <alignment horizontal="center" vertical="center"/>
    </xf>
    <xf numFmtId="178" fontId="23" fillId="0" borderId="2" xfId="44" applyNumberFormat="1" applyFont="1" applyFill="1" applyBorder="1" applyAlignment="1">
      <alignment horizontal="right" vertical="center"/>
    </xf>
    <xf numFmtId="176" fontId="0" fillId="0" borderId="2" xfId="50" applyFill="1" applyBorder="1" applyAlignment="1">
      <alignment vertical="center" wrapText="1"/>
    </xf>
    <xf numFmtId="49" fontId="24" fillId="7" borderId="2" xfId="50" applyNumberFormat="1" applyFont="1" applyFill="1" applyBorder="1" applyAlignment="1">
      <alignment horizontal="center" vertical="center"/>
    </xf>
    <xf numFmtId="176" fontId="22" fillId="7" borderId="5" xfId="50" applyFont="1" applyFill="1" applyBorder="1" applyAlignment="1">
      <alignment horizontal="left" vertical="center" wrapText="1"/>
    </xf>
    <xf numFmtId="176" fontId="22" fillId="7" borderId="8" xfId="50" applyFont="1" applyFill="1" applyBorder="1" applyAlignment="1">
      <alignment horizontal="left" vertical="center" wrapText="1"/>
    </xf>
    <xf numFmtId="176" fontId="22" fillId="7" borderId="2" xfId="50" applyFont="1" applyFill="1" applyBorder="1" applyAlignment="1">
      <alignment vertical="center" wrapText="1"/>
    </xf>
    <xf numFmtId="178" fontId="22" fillId="7" borderId="2" xfId="50" applyNumberFormat="1" applyFont="1" applyFill="1" applyBorder="1" applyAlignment="1">
      <alignment vertical="center" wrapText="1"/>
    </xf>
    <xf numFmtId="176" fontId="23" fillId="0" borderId="2" xfId="54" applyFont="1" applyFill="1" applyBorder="1" applyAlignment="1">
      <alignment horizontal="left" vertical="center" wrapText="1"/>
    </xf>
    <xf numFmtId="178" fontId="15" fillId="0" borderId="5" xfId="55" applyNumberFormat="1" applyFont="1" applyFill="1" applyBorder="1" applyAlignment="1">
      <alignment horizontal="right" vertical="center"/>
    </xf>
    <xf numFmtId="49" fontId="16" fillId="3" borderId="2" xfId="50" applyNumberFormat="1" applyFont="1" applyFill="1" applyBorder="1" applyAlignment="1">
      <alignment horizontal="center" vertical="center"/>
    </xf>
    <xf numFmtId="176" fontId="2" fillId="3" borderId="2" xfId="50" applyFont="1" applyFill="1" applyBorder="1" applyAlignment="1">
      <alignment vertical="center" wrapText="1"/>
    </xf>
    <xf numFmtId="176" fontId="16" fillId="3" borderId="2" xfId="51" applyFont="1" applyFill="1" applyBorder="1" applyAlignment="1" applyProtection="1">
      <alignment vertical="center" wrapText="1"/>
      <protection locked="0"/>
    </xf>
    <xf numFmtId="176" fontId="2" fillId="3" borderId="2" xfId="50" applyFont="1" applyFill="1" applyBorder="1" applyAlignment="1">
      <alignment horizontal="center" vertical="center"/>
    </xf>
    <xf numFmtId="178" fontId="2" fillId="3" borderId="2" xfId="50" applyNumberFormat="1" applyFont="1" applyFill="1" applyBorder="1" applyAlignment="1">
      <alignment horizontal="right" vertical="center"/>
    </xf>
    <xf numFmtId="178" fontId="2" fillId="3" borderId="2" xfId="50" applyNumberFormat="1" applyFont="1" applyFill="1" applyBorder="1" applyAlignment="1">
      <alignment horizontal="center" vertical="center"/>
    </xf>
    <xf numFmtId="178" fontId="15" fillId="3" borderId="5" xfId="55" applyNumberFormat="1" applyFont="1" applyFill="1" applyBorder="1" applyAlignment="1">
      <alignment horizontal="right" vertical="center"/>
    </xf>
    <xf numFmtId="49" fontId="16" fillId="0" borderId="2" xfId="50" applyNumberFormat="1" applyFont="1" applyBorder="1" applyAlignment="1">
      <alignment horizontal="center" vertical="center"/>
    </xf>
    <xf numFmtId="176" fontId="2" fillId="2" borderId="2" xfId="50" applyFont="1" applyFill="1" applyBorder="1" applyAlignment="1">
      <alignment horizontal="left" vertical="center" wrapText="1"/>
    </xf>
    <xf numFmtId="176" fontId="23" fillId="2" borderId="2" xfId="54" applyFont="1" applyFill="1" applyBorder="1" applyAlignment="1">
      <alignment horizontal="left" vertical="center" wrapText="1"/>
    </xf>
    <xf numFmtId="176" fontId="2" fillId="2" borderId="2" xfId="50" applyFont="1" applyFill="1" applyBorder="1" applyAlignment="1">
      <alignment horizontal="center" vertical="center"/>
    </xf>
    <xf numFmtId="178" fontId="2" fillId="2" borderId="2" xfId="50" applyNumberFormat="1" applyFont="1" applyFill="1" applyBorder="1" applyAlignment="1">
      <alignment horizontal="right" vertical="center"/>
    </xf>
    <xf numFmtId="178" fontId="15" fillId="2" borderId="5" xfId="55" applyNumberFormat="1" applyFont="1" applyFill="1" applyBorder="1" applyAlignment="1">
      <alignment horizontal="right" vertical="center"/>
    </xf>
    <xf numFmtId="176" fontId="2" fillId="0" borderId="2" xfId="50" applyFont="1" applyBorder="1" applyAlignment="1">
      <alignment vertical="center" wrapText="1"/>
    </xf>
    <xf numFmtId="176" fontId="23" fillId="0" borderId="2" xfId="54" applyFont="1" applyBorder="1" applyAlignment="1">
      <alignment horizontal="left" vertical="center" wrapText="1"/>
    </xf>
    <xf numFmtId="176" fontId="2" fillId="0" borderId="2" xfId="50" applyFont="1" applyBorder="1" applyAlignment="1">
      <alignment horizontal="center" vertical="center"/>
    </xf>
    <xf numFmtId="178" fontId="2" fillId="0" borderId="2" xfId="50" applyNumberFormat="1" applyFont="1" applyBorder="1" applyAlignment="1">
      <alignment horizontal="center" vertical="center"/>
    </xf>
    <xf numFmtId="178" fontId="15" fillId="0" borderId="5" xfId="55" applyNumberFormat="1" applyFont="1" applyBorder="1" applyAlignment="1">
      <alignment horizontal="right" vertical="center"/>
    </xf>
    <xf numFmtId="176" fontId="15" fillId="2" borderId="4" xfId="50" applyFont="1" applyFill="1" applyBorder="1" applyAlignment="1">
      <alignment vertical="center" wrapText="1"/>
    </xf>
    <xf numFmtId="176" fontId="2" fillId="0" borderId="2" xfId="50" applyFont="1" applyBorder="1" applyAlignment="1">
      <alignment horizontal="left" vertical="center" wrapText="1"/>
    </xf>
    <xf numFmtId="176" fontId="15" fillId="2" borderId="2" xfId="44" applyFont="1" applyFill="1" applyBorder="1" applyAlignment="1">
      <alignment horizontal="center" vertical="center"/>
    </xf>
    <xf numFmtId="178" fontId="15" fillId="0" borderId="4" xfId="55" applyNumberFormat="1" applyFont="1" applyBorder="1" applyAlignment="1">
      <alignment horizontal="right" vertical="center"/>
    </xf>
    <xf numFmtId="176" fontId="2" fillId="2" borderId="2" xfId="50" applyFont="1" applyFill="1" applyBorder="1" applyAlignment="1">
      <alignment vertical="center" wrapText="1"/>
    </xf>
    <xf numFmtId="178" fontId="15" fillId="2" borderId="2" xfId="55" applyNumberFormat="1" applyFont="1" applyFill="1" applyBorder="1" applyAlignment="1">
      <alignment horizontal="right" vertical="center"/>
    </xf>
    <xf numFmtId="176" fontId="23" fillId="0" borderId="2" xfId="44" applyFont="1" applyBorder="1" applyAlignment="1">
      <alignment horizontal="center" vertical="center"/>
    </xf>
    <xf numFmtId="178" fontId="23" fillId="0" borderId="2" xfId="44" applyNumberFormat="1" applyFont="1" applyBorder="1" applyAlignment="1">
      <alignment vertical="center"/>
    </xf>
    <xf numFmtId="178" fontId="23" fillId="0" borderId="2" xfId="44" applyNumberFormat="1" applyFont="1" applyBorder="1" applyAlignment="1">
      <alignment horizontal="center" vertical="center"/>
    </xf>
    <xf numFmtId="178" fontId="15" fillId="0" borderId="2" xfId="55" applyNumberFormat="1" applyFont="1" applyBorder="1">
      <alignment vertical="center"/>
    </xf>
    <xf numFmtId="49" fontId="16" fillId="0" borderId="4" xfId="50" applyNumberFormat="1" applyFont="1" applyFill="1" applyBorder="1" applyAlignment="1">
      <alignment vertical="center"/>
    </xf>
    <xf numFmtId="49" fontId="16" fillId="0" borderId="11" xfId="50" applyNumberFormat="1" applyFont="1" applyFill="1" applyBorder="1" applyAlignment="1">
      <alignment vertical="center"/>
    </xf>
    <xf numFmtId="176" fontId="2" fillId="0" borderId="11" xfId="50" applyFont="1" applyFill="1" applyBorder="1" applyAlignment="1">
      <alignment horizontal="left" vertical="center" wrapText="1"/>
    </xf>
    <xf numFmtId="49" fontId="16" fillId="0" borderId="3" xfId="50" applyNumberFormat="1" applyFont="1" applyFill="1" applyBorder="1" applyAlignment="1">
      <alignment vertical="center"/>
    </xf>
    <xf numFmtId="176" fontId="2" fillId="0" borderId="3" xfId="50" applyFont="1" applyFill="1" applyBorder="1" applyAlignment="1">
      <alignment horizontal="left" vertical="center" wrapText="1"/>
    </xf>
    <xf numFmtId="176" fontId="22" fillId="7" borderId="7" xfId="50" applyFont="1" applyFill="1" applyBorder="1" applyAlignment="1">
      <alignment horizontal="left" vertical="center" wrapText="1"/>
    </xf>
    <xf numFmtId="176" fontId="22" fillId="7" borderId="12" xfId="50" applyFont="1" applyFill="1" applyBorder="1" applyAlignment="1">
      <alignment vertical="center" wrapText="1"/>
    </xf>
    <xf numFmtId="178" fontId="22" fillId="7" borderId="12" xfId="50" applyNumberFormat="1" applyFont="1" applyFill="1" applyBorder="1" applyAlignment="1">
      <alignment vertical="center" wrapText="1"/>
    </xf>
    <xf numFmtId="178" fontId="22" fillId="7" borderId="12" xfId="50" applyNumberFormat="1" applyFont="1" applyFill="1" applyBorder="1" applyAlignment="1">
      <alignment horizontal="center" vertical="center" wrapText="1"/>
    </xf>
    <xf numFmtId="49" fontId="16" fillId="0" borderId="4" xfId="50" applyNumberFormat="1" applyFont="1" applyFill="1" applyBorder="1" applyAlignment="1">
      <alignment horizontal="center" vertical="center"/>
    </xf>
    <xf numFmtId="49" fontId="16" fillId="0" borderId="4" xfId="50" applyNumberFormat="1" applyFont="1" applyBorder="1" applyAlignment="1">
      <alignment horizontal="center" vertical="center"/>
    </xf>
    <xf numFmtId="176" fontId="2" fillId="0" borderId="4" xfId="50" applyFont="1" applyBorder="1" applyAlignment="1">
      <alignment vertical="center" wrapText="1"/>
    </xf>
    <xf numFmtId="176" fontId="2" fillId="0" borderId="13" xfId="52" applyFont="1" applyFill="1" applyBorder="1" applyAlignment="1">
      <alignment vertical="center" wrapText="1"/>
    </xf>
    <xf numFmtId="176" fontId="2" fillId="0" borderId="14" xfId="52" applyFont="1" applyFill="1" applyBorder="1" applyAlignment="1">
      <alignment horizontal="center" vertical="center"/>
    </xf>
    <xf numFmtId="178" fontId="2" fillId="0" borderId="2" xfId="50" applyNumberFormat="1" applyFont="1" applyFill="1" applyBorder="1" applyAlignment="1">
      <alignment vertical="center"/>
    </xf>
    <xf numFmtId="178" fontId="2" fillId="0" borderId="2" xfId="55" applyNumberFormat="1" applyFont="1" applyFill="1" applyBorder="1" applyAlignment="1">
      <alignment horizontal="center" vertical="center"/>
    </xf>
    <xf numFmtId="179" fontId="2" fillId="0" borderId="2" xfId="52" applyNumberFormat="1" applyFont="1" applyFill="1" applyBorder="1" applyAlignment="1">
      <alignment vertical="center" wrapText="1"/>
    </xf>
    <xf numFmtId="179" fontId="2" fillId="0" borderId="2" xfId="52" applyNumberFormat="1" applyFont="1" applyFill="1" applyBorder="1" applyAlignment="1">
      <alignment horizontal="center" vertical="center" wrapText="1"/>
    </xf>
    <xf numFmtId="178" fontId="2" fillId="0" borderId="2" xfId="52" applyNumberFormat="1" applyFont="1" applyFill="1" applyBorder="1" applyAlignment="1">
      <alignment vertical="center" wrapText="1"/>
    </xf>
    <xf numFmtId="178" fontId="2" fillId="0" borderId="2" xfId="52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/>
    </xf>
    <xf numFmtId="176" fontId="2" fillId="0" borderId="2" xfId="52" applyFont="1" applyFill="1" applyBorder="1" applyAlignment="1">
      <alignment horizontal="left" vertical="center"/>
    </xf>
    <xf numFmtId="178" fontId="2" fillId="0" borderId="2" xfId="55" applyNumberFormat="1" applyFont="1" applyFill="1" applyBorder="1" applyAlignment="1">
      <alignment horizontal="right" vertical="center"/>
    </xf>
    <xf numFmtId="49" fontId="2" fillId="0" borderId="2" xfId="50" applyNumberFormat="1" applyFont="1" applyBorder="1" applyAlignment="1">
      <alignment horizontal="center" vertical="center"/>
    </xf>
    <xf numFmtId="176" fontId="2" fillId="2" borderId="2" xfId="54" applyFont="1" applyFill="1" applyBorder="1" applyAlignment="1">
      <alignment horizontal="left" vertical="center" wrapText="1"/>
    </xf>
    <xf numFmtId="178" fontId="2" fillId="2" borderId="2" xfId="55" applyNumberFormat="1" applyFont="1" applyFill="1" applyBorder="1" applyAlignment="1">
      <alignment horizontal="right" vertical="center"/>
    </xf>
    <xf numFmtId="176" fontId="2" fillId="2" borderId="4" xfId="50" applyFont="1" applyFill="1" applyBorder="1" applyAlignment="1">
      <alignment vertical="center" wrapText="1"/>
    </xf>
    <xf numFmtId="178" fontId="1" fillId="0" borderId="0" xfId="53" applyNumberFormat="1" applyFont="1" applyAlignment="1">
      <alignment horizontal="center"/>
    </xf>
    <xf numFmtId="178" fontId="8" fillId="9" borderId="1" xfId="53" applyNumberFormat="1" applyFont="1" applyFill="1" applyBorder="1" applyAlignment="1">
      <alignment horizontal="center" vertical="center"/>
    </xf>
    <xf numFmtId="178" fontId="8" fillId="0" borderId="1" xfId="50" applyNumberFormat="1" applyFont="1" applyBorder="1" applyAlignment="1">
      <alignment vertical="center" wrapText="1"/>
    </xf>
    <xf numFmtId="178" fontId="9" fillId="4" borderId="2" xfId="53" applyNumberFormat="1" applyFont="1" applyFill="1" applyBorder="1" applyAlignment="1" applyProtection="1">
      <alignment horizontal="center" wrapText="1"/>
      <protection locked="0"/>
    </xf>
    <xf numFmtId="178" fontId="9" fillId="4" borderId="2" xfId="53" applyNumberFormat="1" applyFont="1" applyFill="1" applyBorder="1" applyAlignment="1" applyProtection="1">
      <alignment horizontal="center" vertical="center" wrapText="1"/>
      <protection locked="0"/>
    </xf>
    <xf numFmtId="178" fontId="21" fillId="10" borderId="2" xfId="50" applyNumberFormat="1" applyFont="1" applyFill="1" applyBorder="1" applyAlignment="1">
      <alignment horizontal="center" vertical="center"/>
    </xf>
    <xf numFmtId="178" fontId="2" fillId="7" borderId="0" xfId="53" applyNumberFormat="1" applyFont="1" applyFill="1" applyAlignment="1">
      <alignment wrapText="1"/>
    </xf>
    <xf numFmtId="178" fontId="2" fillId="7" borderId="2" xfId="52" applyNumberFormat="1" applyFont="1" applyFill="1" applyBorder="1" applyAlignment="1">
      <alignment vertical="center"/>
    </xf>
    <xf numFmtId="178" fontId="2" fillId="7" borderId="2" xfId="50" applyNumberFormat="1" applyFont="1" applyFill="1" applyBorder="1" applyAlignment="1">
      <alignment horizontal="center" vertical="center"/>
    </xf>
    <xf numFmtId="178" fontId="2" fillId="7" borderId="2" xfId="50" applyNumberFormat="1" applyFont="1" applyFill="1" applyBorder="1" applyAlignment="1">
      <alignment horizontal="right" vertical="center"/>
    </xf>
    <xf numFmtId="178" fontId="2" fillId="7" borderId="2" xfId="53" applyNumberFormat="1" applyFont="1" applyFill="1" applyBorder="1"/>
    <xf numFmtId="178" fontId="2" fillId="0" borderId="4" xfId="50" applyNumberFormat="1" applyFont="1" applyFill="1" applyBorder="1" applyAlignment="1">
      <alignment horizontal="center" vertical="center"/>
    </xf>
    <xf numFmtId="178" fontId="25" fillId="0" borderId="2" xfId="50" applyNumberFormat="1" applyFont="1" applyFill="1" applyBorder="1" applyAlignment="1">
      <alignment vertical="center"/>
    </xf>
    <xf numFmtId="178" fontId="3" fillId="0" borderId="2" xfId="50" applyNumberFormat="1" applyFont="1" applyFill="1" applyBorder="1" applyAlignment="1">
      <alignment vertical="center" wrapText="1"/>
    </xf>
    <xf numFmtId="178" fontId="3" fillId="0" borderId="2" xfId="50" applyNumberFormat="1" applyFont="1" applyFill="1" applyBorder="1" applyAlignment="1">
      <alignment vertical="center"/>
    </xf>
    <xf numFmtId="178" fontId="3" fillId="0" borderId="2" xfId="50" applyNumberFormat="1" applyFont="1" applyFill="1" applyBorder="1" applyAlignment="1">
      <alignment horizontal="center" vertical="center"/>
    </xf>
    <xf numFmtId="178" fontId="2" fillId="0" borderId="11" xfId="50" applyNumberFormat="1" applyFont="1" applyFill="1" applyBorder="1" applyAlignment="1">
      <alignment horizontal="center" vertical="center"/>
    </xf>
    <xf numFmtId="178" fontId="3" fillId="0" borderId="2" xfId="50" applyNumberFormat="1" applyFont="1" applyFill="1" applyBorder="1"/>
    <xf numFmtId="178" fontId="0" fillId="0" borderId="2" xfId="50" applyNumberFormat="1" applyFill="1" applyBorder="1"/>
    <xf numFmtId="178" fontId="4" fillId="4" borderId="0" xfId="53" applyNumberFormat="1" applyFont="1" applyFill="1" applyAlignment="1">
      <alignment wrapText="1"/>
    </xf>
    <xf numFmtId="178" fontId="5" fillId="4" borderId="2" xfId="53" applyNumberFormat="1" applyFont="1" applyFill="1" applyBorder="1"/>
    <xf numFmtId="178" fontId="26" fillId="4" borderId="2" xfId="51" applyNumberFormat="1" applyFont="1" applyFill="1" applyBorder="1" applyProtection="1">
      <protection locked="0"/>
    </xf>
    <xf numFmtId="178" fontId="26" fillId="4" borderId="2" xfId="53" applyNumberFormat="1" applyFont="1" applyFill="1" applyBorder="1"/>
    <xf numFmtId="178" fontId="4" fillId="4" borderId="2" xfId="53" applyNumberFormat="1" applyFont="1" applyFill="1" applyBorder="1"/>
    <xf numFmtId="178" fontId="3" fillId="2" borderId="2" xfId="50" applyNumberFormat="1" applyFont="1" applyFill="1" applyBorder="1" applyAlignment="1">
      <alignment horizontal="center" vertical="center"/>
    </xf>
    <xf numFmtId="178" fontId="1" fillId="7" borderId="0" xfId="53" applyNumberFormat="1" applyFont="1" applyFill="1" applyAlignment="1">
      <alignment wrapText="1"/>
    </xf>
    <xf numFmtId="178" fontId="1" fillId="7" borderId="2" xfId="53" applyNumberFormat="1" applyFont="1" applyFill="1" applyBorder="1"/>
    <xf numFmtId="178" fontId="15" fillId="2" borderId="2" xfId="50" applyNumberFormat="1" applyFont="1" applyFill="1" applyBorder="1" applyAlignment="1">
      <alignment horizontal="left" vertical="center" wrapText="1"/>
    </xf>
    <xf numFmtId="178" fontId="3" fillId="2" borderId="2" xfId="50" applyNumberFormat="1" applyFont="1" applyFill="1" applyBorder="1" applyAlignment="1">
      <alignment vertical="center"/>
    </xf>
    <xf numFmtId="178" fontId="3" fillId="11" borderId="2" xfId="50" applyNumberFormat="1" applyFont="1" applyFill="1" applyBorder="1" applyAlignment="1">
      <alignment horizontal="center" vertical="center"/>
    </xf>
    <xf numFmtId="178" fontId="15" fillId="0" borderId="2" xfId="50" applyNumberFormat="1" applyFont="1" applyFill="1" applyBorder="1" applyAlignment="1">
      <alignment horizontal="left" vertical="center" wrapText="1"/>
    </xf>
    <xf numFmtId="178" fontId="15" fillId="0" borderId="4" xfId="50" applyNumberFormat="1" applyFont="1" applyFill="1" applyBorder="1" applyAlignment="1">
      <alignment vertical="center" wrapText="1"/>
    </xf>
    <xf numFmtId="178" fontId="2" fillId="0" borderId="2" xfId="50" applyNumberFormat="1" applyFont="1" applyFill="1" applyBorder="1" applyAlignment="1">
      <alignment horizontal="left" vertical="center"/>
    </xf>
    <xf numFmtId="178" fontId="3" fillId="0" borderId="2" xfId="50" applyNumberFormat="1" applyFont="1" applyFill="1" applyBorder="1" applyAlignment="1">
      <alignment horizontal="left" vertical="center"/>
    </xf>
    <xf numFmtId="178" fontId="1" fillId="0" borderId="0" xfId="53" applyNumberFormat="1" applyFont="1" applyAlignment="1">
      <alignment wrapText="1"/>
    </xf>
    <xf numFmtId="178" fontId="2" fillId="0" borderId="2" xfId="53" applyNumberFormat="1" applyFont="1" applyBorder="1"/>
    <xf numFmtId="178" fontId="1" fillId="0" borderId="2" xfId="53" applyNumberFormat="1" applyFont="1" applyBorder="1"/>
    <xf numFmtId="178" fontId="15" fillId="0" borderId="2" xfId="50" applyNumberFormat="1" applyFont="1" applyFill="1" applyBorder="1" applyAlignment="1">
      <alignment vertical="center"/>
    </xf>
    <xf numFmtId="178" fontId="22" fillId="7" borderId="4" xfId="50" applyNumberFormat="1" applyFont="1" applyFill="1" applyBorder="1" applyAlignment="1">
      <alignment horizontal="left" vertical="center" wrapText="1"/>
    </xf>
    <xf numFmtId="178" fontId="3" fillId="7" borderId="2" xfId="50" applyNumberFormat="1" applyFont="1" applyFill="1" applyBorder="1" applyAlignment="1">
      <alignment vertical="center"/>
    </xf>
    <xf numFmtId="178" fontId="0" fillId="7" borderId="2" xfId="50" applyNumberFormat="1" applyFill="1" applyBorder="1" applyAlignment="1">
      <alignment vertical="center"/>
    </xf>
    <xf numFmtId="178" fontId="15" fillId="0" borderId="4" xfId="50" applyNumberFormat="1" applyFont="1" applyFill="1" applyBorder="1" applyAlignment="1">
      <alignment horizontal="left" vertical="center" wrapText="1"/>
    </xf>
    <xf numFmtId="178" fontId="15" fillId="0" borderId="11" xfId="50" applyNumberFormat="1" applyFont="1" applyFill="1" applyBorder="1" applyAlignment="1">
      <alignment horizontal="left" vertical="center" wrapText="1"/>
    </xf>
    <xf numFmtId="178" fontId="15" fillId="0" borderId="3" xfId="50" applyNumberFormat="1" applyFont="1" applyFill="1" applyBorder="1" applyAlignment="1">
      <alignment horizontal="left" vertical="center" wrapText="1"/>
    </xf>
    <xf numFmtId="178" fontId="15" fillId="3" borderId="2" xfId="50" applyNumberFormat="1" applyFont="1" applyFill="1" applyBorder="1" applyAlignment="1">
      <alignment horizontal="left" vertical="center" wrapText="1"/>
    </xf>
    <xf numFmtId="178" fontId="2" fillId="10" borderId="2" xfId="50" applyNumberFormat="1" applyFont="1" applyFill="1" applyBorder="1" applyAlignment="1">
      <alignment horizontal="right" vertical="center"/>
    </xf>
    <xf numFmtId="178" fontId="15" fillId="10" borderId="5" xfId="55" applyNumberFormat="1" applyFont="1" applyFill="1" applyBorder="1" applyAlignment="1">
      <alignment horizontal="right" vertical="center"/>
    </xf>
    <xf numFmtId="178" fontId="2" fillId="3" borderId="2" xfId="53" applyNumberFormat="1" applyFont="1" applyFill="1" applyBorder="1" applyAlignment="1">
      <alignment vertical="center"/>
    </xf>
    <xf numFmtId="178" fontId="2" fillId="3" borderId="2" xfId="53" applyNumberFormat="1" applyFont="1" applyFill="1" applyBorder="1" applyAlignment="1">
      <alignment horizontal="right" vertical="center"/>
    </xf>
    <xf numFmtId="178" fontId="3" fillId="3" borderId="2" xfId="50" applyNumberFormat="1" applyFont="1" applyFill="1" applyBorder="1" applyAlignment="1">
      <alignment horizontal="center" vertical="center"/>
    </xf>
    <xf numFmtId="178" fontId="3" fillId="0" borderId="2" xfId="50" applyNumberFormat="1" applyFont="1" applyBorder="1" applyAlignment="1">
      <alignment vertical="center"/>
    </xf>
    <xf numFmtId="178" fontId="2" fillId="0" borderId="2" xfId="53" applyNumberFormat="1" applyFont="1" applyBorder="1" applyAlignment="1">
      <alignment vertical="center"/>
    </xf>
    <xf numFmtId="178" fontId="15" fillId="2" borderId="0" xfId="50" applyNumberFormat="1" applyFont="1" applyFill="1" applyAlignment="1">
      <alignment horizontal="left" vertical="center" wrapText="1"/>
    </xf>
    <xf numFmtId="178" fontId="2" fillId="0" borderId="4" xfId="50" applyNumberFormat="1" applyFont="1" applyBorder="1" applyAlignment="1">
      <alignment horizontal="right" vertical="center"/>
    </xf>
    <xf numFmtId="178" fontId="15" fillId="2" borderId="2" xfId="50" applyNumberFormat="1" applyFont="1" applyFill="1" applyBorder="1" applyAlignment="1">
      <alignment vertical="center" wrapText="1"/>
    </xf>
    <xf numFmtId="178" fontId="2" fillId="2" borderId="2" xfId="50" applyNumberFormat="1" applyFont="1" applyFill="1" applyBorder="1" applyAlignment="1">
      <alignment horizontal="left" vertical="center" wrapText="1"/>
    </xf>
    <xf numFmtId="178" fontId="2" fillId="2" borderId="2" xfId="50" applyNumberFormat="1" applyFont="1" applyFill="1" applyBorder="1" applyAlignment="1">
      <alignment horizontal="left" vertical="center"/>
    </xf>
    <xf numFmtId="178" fontId="15" fillId="0" borderId="4" xfId="50" applyNumberFormat="1" applyFont="1" applyFill="1" applyBorder="1" applyAlignment="1">
      <alignment horizontal="center" vertical="center" wrapText="1"/>
    </xf>
    <xf numFmtId="178" fontId="15" fillId="0" borderId="11" xfId="50" applyNumberFormat="1" applyFont="1" applyFill="1" applyBorder="1" applyAlignment="1">
      <alignment horizontal="center" vertical="center" wrapText="1"/>
    </xf>
    <xf numFmtId="178" fontId="15" fillId="10" borderId="2" xfId="55" applyNumberFormat="1" applyFont="1" applyFill="1" applyBorder="1" applyAlignment="1">
      <alignment horizontal="right" vertical="center"/>
    </xf>
    <xf numFmtId="178" fontId="15" fillId="0" borderId="3" xfId="50" applyNumberFormat="1" applyFont="1" applyFill="1" applyBorder="1" applyAlignment="1">
      <alignment horizontal="center" vertical="center" wrapText="1"/>
    </xf>
    <xf numFmtId="178" fontId="3" fillId="0" borderId="4" xfId="50" applyNumberFormat="1" applyFont="1" applyFill="1" applyBorder="1" applyAlignment="1">
      <alignment horizontal="right" vertical="center"/>
    </xf>
    <xf numFmtId="178" fontId="3" fillId="0" borderId="4" xfId="50" applyNumberFormat="1" applyFont="1" applyFill="1" applyBorder="1" applyAlignment="1">
      <alignment horizontal="center" vertical="center" wrapText="1"/>
    </xf>
    <xf numFmtId="178" fontId="2" fillId="0" borderId="2" xfId="50" applyNumberFormat="1" applyFont="1" applyFill="1" applyBorder="1" applyAlignment="1">
      <alignment vertical="center" wrapText="1"/>
    </xf>
    <xf numFmtId="178" fontId="3" fillId="0" borderId="3" xfId="50" applyNumberFormat="1" applyFont="1" applyFill="1" applyBorder="1" applyAlignment="1">
      <alignment horizontal="right" vertical="center"/>
    </xf>
    <xf numFmtId="178" fontId="3" fillId="0" borderId="3" xfId="50" applyNumberFormat="1" applyFont="1" applyFill="1" applyBorder="1" applyAlignment="1">
      <alignment horizontal="center" vertical="center" wrapText="1"/>
    </xf>
    <xf numFmtId="178" fontId="3" fillId="12" borderId="2" xfId="50" applyNumberFormat="1" applyFont="1" applyFill="1" applyBorder="1" applyAlignment="1">
      <alignment horizontal="center" vertical="center"/>
    </xf>
    <xf numFmtId="178" fontId="5" fillId="4" borderId="2" xfId="53" applyNumberFormat="1" applyFont="1" applyFill="1" applyBorder="1" applyAlignment="1">
      <alignment wrapText="1"/>
    </xf>
    <xf numFmtId="178" fontId="15" fillId="2" borderId="4" xfId="50" applyNumberFormat="1" applyFont="1" applyFill="1" applyBorder="1" applyAlignment="1">
      <alignment horizontal="center" vertical="center"/>
    </xf>
    <xf numFmtId="178" fontId="15" fillId="2" borderId="11" xfId="50" applyNumberFormat="1" applyFont="1" applyFill="1" applyBorder="1" applyAlignment="1">
      <alignment horizontal="center" vertical="center"/>
    </xf>
    <xf numFmtId="178" fontId="2" fillId="0" borderId="2" xfId="50" applyNumberFormat="1" applyFont="1" applyFill="1" applyBorder="1" applyAlignment="1">
      <alignment horizontal="left" vertical="center" wrapText="1"/>
    </xf>
    <xf numFmtId="178" fontId="5" fillId="0" borderId="2" xfId="50" applyNumberFormat="1" applyFont="1" applyFill="1" applyBorder="1" applyAlignment="1">
      <alignment vertical="center"/>
    </xf>
    <xf numFmtId="178" fontId="5" fillId="0" borderId="2" xfId="50" applyNumberFormat="1" applyFont="1" applyFill="1" applyBorder="1" applyAlignment="1">
      <alignment horizontal="center" vertical="center"/>
    </xf>
    <xf numFmtId="178" fontId="2" fillId="10" borderId="2" xfId="55" applyNumberFormat="1" applyFont="1" applyFill="1" applyBorder="1" applyAlignment="1">
      <alignment horizontal="right" vertical="center"/>
    </xf>
    <xf numFmtId="178" fontId="5" fillId="0" borderId="2" xfId="50" applyNumberFormat="1" applyFont="1" applyBorder="1" applyAlignment="1">
      <alignment vertical="center"/>
    </xf>
    <xf numFmtId="178" fontId="5" fillId="11" borderId="2" xfId="50" applyNumberFormat="1" applyFont="1" applyFill="1" applyBorder="1" applyAlignment="1">
      <alignment horizontal="center" vertical="center"/>
    </xf>
    <xf numFmtId="178" fontId="15" fillId="2" borderId="4" xfId="50" applyNumberFormat="1" applyFont="1" applyFill="1" applyBorder="1" applyAlignment="1">
      <alignment horizontal="left" vertical="center" wrapText="1"/>
    </xf>
    <xf numFmtId="178" fontId="15" fillId="2" borderId="11" xfId="50" applyNumberFormat="1" applyFont="1" applyFill="1" applyBorder="1" applyAlignment="1">
      <alignment horizontal="left" vertical="center" wrapText="1"/>
    </xf>
    <xf numFmtId="9" fontId="1" fillId="0" borderId="0" xfId="11" applyFont="1" applyAlignment="1">
      <alignment horizontal="center"/>
    </xf>
    <xf numFmtId="0" fontId="2" fillId="0" borderId="0" xfId="53" applyNumberFormat="1" applyFont="1" applyAlignment="1">
      <alignment horizontal="center"/>
    </xf>
    <xf numFmtId="9" fontId="21" fillId="10" borderId="2" xfId="11" applyFont="1" applyFill="1" applyBorder="1" applyAlignment="1">
      <alignment horizontal="center" vertical="center"/>
    </xf>
    <xf numFmtId="0" fontId="21" fillId="10" borderId="2" xfId="50" applyNumberFormat="1" applyFont="1" applyFill="1" applyBorder="1" applyAlignment="1">
      <alignment horizontal="center" vertical="center"/>
    </xf>
    <xf numFmtId="176" fontId="21" fillId="10" borderId="2" xfId="50" applyFont="1" applyFill="1" applyBorder="1" applyAlignment="1">
      <alignment horizontal="center" vertical="center"/>
    </xf>
    <xf numFmtId="9" fontId="3" fillId="0" borderId="2" xfId="11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/>
    </xf>
    <xf numFmtId="0" fontId="27" fillId="0" borderId="15" xfId="0" applyNumberFormat="1" applyFont="1" applyFill="1" applyBorder="1" applyAlignment="1">
      <alignment horizontal="right" vertical="center" wrapText="1" readingOrder="1"/>
    </xf>
    <xf numFmtId="0" fontId="27" fillId="0" borderId="16" xfId="0" applyNumberFormat="1" applyFont="1" applyFill="1" applyBorder="1" applyAlignment="1">
      <alignment horizontal="right" vertical="center" wrapText="1" readingOrder="1"/>
    </xf>
    <xf numFmtId="176" fontId="0" fillId="0" borderId="0" xfId="50" applyFont="1" applyFill="1" applyAlignment="1">
      <alignment vertical="center"/>
    </xf>
    <xf numFmtId="0" fontId="27" fillId="0" borderId="17" xfId="0" applyNumberFormat="1" applyFont="1" applyFill="1" applyBorder="1" applyAlignment="1">
      <alignment horizontal="right" vertical="center" wrapText="1" readingOrder="1"/>
    </xf>
    <xf numFmtId="9" fontId="3" fillId="2" borderId="2" xfId="11" applyFont="1" applyFill="1" applyBorder="1" applyAlignment="1">
      <alignment horizontal="center" vertical="center"/>
    </xf>
    <xf numFmtId="0" fontId="5" fillId="0" borderId="2" xfId="53" applyNumberFormat="1" applyFont="1" applyBorder="1" applyAlignment="1">
      <alignment horizontal="center"/>
    </xf>
    <xf numFmtId="0" fontId="2" fillId="0" borderId="2" xfId="53" applyNumberFormat="1" applyFont="1" applyBorder="1" applyAlignment="1">
      <alignment horizontal="center"/>
    </xf>
    <xf numFmtId="9" fontId="3" fillId="11" borderId="2" xfId="11" applyFont="1" applyFill="1" applyBorder="1" applyAlignment="1">
      <alignment horizontal="center" vertical="center"/>
    </xf>
    <xf numFmtId="0" fontId="3" fillId="11" borderId="2" xfId="50" applyNumberFormat="1" applyFont="1" applyFill="1" applyBorder="1" applyAlignment="1">
      <alignment horizontal="center" vertical="center"/>
    </xf>
    <xf numFmtId="0" fontId="3" fillId="0" borderId="2" xfId="50" applyNumberFormat="1" applyFont="1" applyBorder="1" applyAlignment="1">
      <alignment horizontal="center" vertical="center"/>
    </xf>
    <xf numFmtId="9" fontId="3" fillId="3" borderId="2" xfId="11" applyFont="1" applyFill="1" applyBorder="1" applyAlignment="1">
      <alignment horizontal="center" vertical="center"/>
    </xf>
    <xf numFmtId="0" fontId="3" fillId="3" borderId="2" xfId="50" applyNumberFormat="1" applyFont="1" applyFill="1" applyBorder="1" applyAlignment="1">
      <alignment horizontal="center" vertical="center"/>
    </xf>
    <xf numFmtId="0" fontId="3" fillId="11" borderId="2" xfId="50" applyNumberFormat="1" applyFont="1" applyFill="1" applyBorder="1" applyAlignment="1">
      <alignment horizontal="center" vertical="center" wrapText="1"/>
    </xf>
    <xf numFmtId="0" fontId="3" fillId="2" borderId="0" xfId="50" applyNumberFormat="1" applyFont="1" applyFill="1" applyAlignment="1">
      <alignment vertical="center"/>
    </xf>
    <xf numFmtId="0" fontId="3" fillId="2" borderId="2" xfId="50" applyNumberFormat="1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center" vertical="center" wrapText="1"/>
    </xf>
    <xf numFmtId="0" fontId="3" fillId="0" borderId="11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11" borderId="4" xfId="50" applyNumberFormat="1" applyFont="1" applyFill="1" applyBorder="1" applyAlignment="1">
      <alignment horizontal="center" vertical="center"/>
    </xf>
    <xf numFmtId="0" fontId="3" fillId="11" borderId="11" xfId="50" applyNumberFormat="1" applyFont="1" applyFill="1" applyBorder="1" applyAlignment="1">
      <alignment horizontal="center" vertical="center"/>
    </xf>
    <xf numFmtId="9" fontId="3" fillId="12" borderId="2" xfId="11" applyFont="1" applyFill="1" applyBorder="1" applyAlignment="1">
      <alignment horizontal="center" vertical="center"/>
    </xf>
    <xf numFmtId="0" fontId="3" fillId="11" borderId="3" xfId="50" applyNumberFormat="1" applyFont="1" applyFill="1" applyBorder="1" applyAlignment="1">
      <alignment horizontal="center" vertical="center"/>
    </xf>
    <xf numFmtId="9" fontId="5" fillId="0" borderId="2" xfId="11" applyFont="1" applyFill="1" applyBorder="1" applyAlignment="1">
      <alignment horizontal="center" vertical="center"/>
    </xf>
    <xf numFmtId="0" fontId="5" fillId="0" borderId="2" xfId="50" applyNumberFormat="1" applyFont="1" applyFill="1" applyBorder="1" applyAlignment="1">
      <alignment horizontal="center" vertical="center"/>
    </xf>
    <xf numFmtId="9" fontId="5" fillId="11" borderId="2" xfId="11" applyFont="1" applyFill="1" applyBorder="1" applyAlignment="1">
      <alignment horizontal="center" vertical="center"/>
    </xf>
    <xf numFmtId="0" fontId="5" fillId="11" borderId="2" xfId="50" applyNumberFormat="1" applyFont="1" applyFill="1" applyBorder="1" applyAlignment="1">
      <alignment horizontal="center" vertical="center"/>
    </xf>
    <xf numFmtId="176" fontId="15" fillId="0" borderId="2" xfId="50" applyFont="1" applyFill="1" applyBorder="1" applyAlignment="1">
      <alignment horizontal="left" vertical="center" wrapText="1"/>
    </xf>
    <xf numFmtId="176" fontId="15" fillId="0" borderId="2" xfId="54" applyFont="1" applyFill="1" applyBorder="1" applyAlignment="1">
      <alignment horizontal="left" vertical="center" wrapText="1"/>
    </xf>
    <xf numFmtId="176" fontId="28" fillId="0" borderId="2" xfId="44" applyFont="1" applyFill="1" applyBorder="1" applyAlignment="1">
      <alignment horizontal="center" vertical="center"/>
    </xf>
    <xf numFmtId="178" fontId="2" fillId="0" borderId="2" xfId="52" applyNumberFormat="1" applyFont="1" applyFill="1" applyBorder="1" applyAlignment="1">
      <alignment horizontal="center" vertical="center"/>
    </xf>
    <xf numFmtId="179" fontId="2" fillId="0" borderId="13" xfId="52" applyNumberFormat="1" applyFont="1" applyFill="1" applyBorder="1" applyAlignment="1">
      <alignment horizontal="left" vertical="center"/>
    </xf>
    <xf numFmtId="179" fontId="2" fillId="2" borderId="2" xfId="52" applyNumberFormat="1" applyFont="1" applyFill="1" applyBorder="1" applyAlignment="1">
      <alignment vertical="center" wrapText="1"/>
    </xf>
    <xf numFmtId="177" fontId="24" fillId="7" borderId="2" xfId="50" applyNumberFormat="1" applyFont="1" applyFill="1" applyBorder="1" applyAlignment="1">
      <alignment horizontal="center" vertical="center"/>
    </xf>
    <xf numFmtId="176" fontId="29" fillId="7" borderId="2" xfId="50" applyFont="1" applyFill="1" applyBorder="1" applyAlignment="1">
      <alignment horizontal="left" vertical="center"/>
    </xf>
    <xf numFmtId="176" fontId="29" fillId="7" borderId="2" xfId="50" applyFont="1" applyFill="1" applyBorder="1" applyAlignment="1">
      <alignment horizontal="right"/>
    </xf>
    <xf numFmtId="178" fontId="29" fillId="7" borderId="2" xfId="50" applyNumberFormat="1" applyFont="1" applyFill="1" applyBorder="1" applyAlignment="1">
      <alignment horizontal="right"/>
    </xf>
    <xf numFmtId="178" fontId="29" fillId="7" borderId="2" xfId="50" applyNumberFormat="1" applyFont="1" applyFill="1" applyBorder="1" applyAlignment="1">
      <alignment horizontal="center"/>
    </xf>
    <xf numFmtId="178" fontId="22" fillId="7" borderId="2" xfId="55" applyNumberFormat="1" applyFont="1" applyFill="1" applyBorder="1" applyAlignment="1">
      <alignment horizontal="right" vertical="center"/>
    </xf>
    <xf numFmtId="176" fontId="2" fillId="0" borderId="2" xfId="52" applyFont="1" applyFill="1" applyBorder="1" applyAlignment="1">
      <alignment vertical="center" wrapText="1"/>
    </xf>
    <xf numFmtId="176" fontId="2" fillId="0" borderId="2" xfId="52" applyFont="1" applyFill="1" applyBorder="1" applyAlignment="1">
      <alignment horizontal="center" vertical="center"/>
    </xf>
    <xf numFmtId="176" fontId="2" fillId="0" borderId="2" xfId="52" applyFont="1" applyFill="1" applyBorder="1" applyAlignment="1">
      <alignment horizontal="center" vertical="center" wrapText="1"/>
    </xf>
    <xf numFmtId="176" fontId="2" fillId="0" borderId="18" xfId="52" applyFont="1" applyFill="1" applyBorder="1" applyAlignment="1">
      <alignment horizontal="left" vertical="center"/>
    </xf>
    <xf numFmtId="176" fontId="2" fillId="0" borderId="2" xfId="54" applyFont="1" applyFill="1" applyBorder="1" applyAlignment="1">
      <alignment horizontal="left" vertical="center" wrapText="1"/>
    </xf>
    <xf numFmtId="178" fontId="11" fillId="4" borderId="9" xfId="53" applyNumberFormat="1" applyFont="1" applyFill="1" applyBorder="1" applyAlignment="1" applyProtection="1">
      <alignment horizontal="right" vertical="center"/>
      <protection locked="0"/>
    </xf>
    <xf numFmtId="178" fontId="29" fillId="0" borderId="2" xfId="50" applyNumberFormat="1" applyFont="1" applyBorder="1" applyAlignment="1">
      <alignment horizontal="right"/>
    </xf>
    <xf numFmtId="178" fontId="21" fillId="2" borderId="2" xfId="55" applyNumberFormat="1" applyFont="1" applyFill="1" applyBorder="1" applyAlignment="1">
      <alignment horizontal="right" vertical="center"/>
    </xf>
    <xf numFmtId="49" fontId="15" fillId="2" borderId="2" xfId="50" applyNumberFormat="1" applyFont="1" applyFill="1" applyBorder="1" applyAlignment="1">
      <alignment horizontal="center" vertical="center"/>
    </xf>
    <xf numFmtId="176" fontId="5" fillId="0" borderId="2" xfId="44" applyFont="1" applyFill="1" applyBorder="1" applyAlignment="1">
      <alignment horizontal="center" vertical="center"/>
    </xf>
    <xf numFmtId="176" fontId="30" fillId="0" borderId="2" xfId="44" applyFont="1" applyFill="1" applyBorder="1" applyAlignment="1">
      <alignment horizontal="center" vertical="center"/>
    </xf>
    <xf numFmtId="178" fontId="15" fillId="2" borderId="3" xfId="50" applyNumberFormat="1" applyFont="1" applyFill="1" applyBorder="1" applyAlignment="1">
      <alignment horizontal="left" vertical="center" wrapText="1"/>
    </xf>
    <xf numFmtId="178" fontId="15" fillId="0" borderId="2" xfId="50" applyNumberFormat="1" applyFont="1" applyFill="1" applyBorder="1" applyAlignment="1">
      <alignment horizontal="center" vertical="center" wrapText="1"/>
    </xf>
    <xf numFmtId="178" fontId="2" fillId="10" borderId="2" xfId="52" applyNumberFormat="1" applyFont="1" applyFill="1" applyBorder="1" applyAlignment="1">
      <alignment vertical="center"/>
    </xf>
    <xf numFmtId="178" fontId="5" fillId="2" borderId="2" xfId="50" applyNumberFormat="1" applyFont="1" applyFill="1" applyBorder="1" applyAlignment="1">
      <alignment vertical="center"/>
    </xf>
    <xf numFmtId="178" fontId="5" fillId="2" borderId="2" xfId="50" applyNumberFormat="1" applyFont="1" applyFill="1" applyBorder="1" applyAlignment="1">
      <alignment horizontal="center" vertical="center"/>
    </xf>
    <xf numFmtId="178" fontId="15" fillId="2" borderId="3" xfId="50" applyNumberFormat="1" applyFont="1" applyFill="1" applyBorder="1" applyAlignment="1">
      <alignment horizontal="center" vertical="center"/>
    </xf>
    <xf numFmtId="178" fontId="31" fillId="7" borderId="2" xfId="50" applyNumberFormat="1" applyFont="1" applyFill="1" applyBorder="1" applyAlignment="1">
      <alignment horizontal="center" vertical="center" wrapText="1"/>
    </xf>
    <xf numFmtId="178" fontId="15" fillId="0" borderId="2" xfId="50" applyNumberFormat="1" applyFont="1" applyFill="1" applyBorder="1" applyAlignment="1">
      <alignment vertical="center" wrapText="1"/>
    </xf>
    <xf numFmtId="178" fontId="2" fillId="0" borderId="4" xfId="50" applyNumberFormat="1" applyFont="1" applyFill="1" applyBorder="1" applyAlignment="1">
      <alignment horizontal="left" vertical="center" wrapText="1"/>
    </xf>
    <xf numFmtId="178" fontId="2" fillId="0" borderId="11" xfId="50" applyNumberFormat="1" applyFont="1" applyFill="1" applyBorder="1" applyAlignment="1">
      <alignment horizontal="left" vertical="center" wrapText="1"/>
    </xf>
    <xf numFmtId="178" fontId="2" fillId="0" borderId="3" xfId="50" applyNumberFormat="1" applyFont="1" applyFill="1" applyBorder="1" applyAlignment="1">
      <alignment horizontal="left" vertical="center" wrapText="1"/>
    </xf>
    <xf numFmtId="178" fontId="15" fillId="0" borderId="2" xfId="50" applyNumberFormat="1" applyFont="1" applyBorder="1" applyAlignment="1">
      <alignment horizontal="left" vertical="center" wrapText="1"/>
    </xf>
    <xf numFmtId="178" fontId="15" fillId="0" borderId="2" xfId="50" applyNumberFormat="1" applyFont="1" applyBorder="1" applyAlignment="1">
      <alignment vertical="center"/>
    </xf>
    <xf numFmtId="178" fontId="5" fillId="0" borderId="4" xfId="50" applyNumberFormat="1" applyFont="1" applyFill="1" applyBorder="1" applyAlignment="1">
      <alignment horizontal="left" vertical="center"/>
    </xf>
    <xf numFmtId="178" fontId="5" fillId="0" borderId="3" xfId="50" applyNumberFormat="1" applyFont="1" applyFill="1" applyBorder="1" applyAlignment="1">
      <alignment horizontal="left" vertical="center"/>
    </xf>
    <xf numFmtId="9" fontId="5" fillId="2" borderId="2" xfId="11" applyFont="1" applyFill="1" applyBorder="1" applyAlignment="1">
      <alignment horizontal="center" vertical="center"/>
    </xf>
    <xf numFmtId="0" fontId="5" fillId="2" borderId="2" xfId="50" applyNumberFormat="1" applyFont="1" applyFill="1" applyBorder="1" applyAlignment="1">
      <alignment horizontal="center" vertical="center"/>
    </xf>
    <xf numFmtId="0" fontId="3" fillId="0" borderId="4" xfId="50" applyNumberFormat="1" applyFont="1" applyFill="1" applyBorder="1" applyAlignment="1">
      <alignment horizontal="center" vertical="center"/>
    </xf>
    <xf numFmtId="0" fontId="3" fillId="0" borderId="11" xfId="50" applyNumberFormat="1" applyFont="1" applyFill="1" applyBorder="1" applyAlignment="1">
      <alignment horizontal="center" vertical="center"/>
    </xf>
    <xf numFmtId="0" fontId="3" fillId="0" borderId="3" xfId="50" applyNumberFormat="1" applyFont="1" applyFill="1" applyBorder="1" applyAlignment="1">
      <alignment horizontal="center" vertical="center"/>
    </xf>
    <xf numFmtId="0" fontId="5" fillId="0" borderId="4" xfId="50" applyNumberFormat="1" applyFont="1" applyFill="1" applyBorder="1" applyAlignment="1">
      <alignment horizontal="center" vertical="center"/>
    </xf>
    <xf numFmtId="0" fontId="5" fillId="0" borderId="11" xfId="50" applyNumberFormat="1" applyFont="1" applyFill="1" applyBorder="1" applyAlignment="1">
      <alignment horizontal="center" vertical="center"/>
    </xf>
    <xf numFmtId="0" fontId="5" fillId="0" borderId="3" xfId="50" applyNumberFormat="1" applyFont="1" applyFill="1" applyBorder="1" applyAlignment="1">
      <alignment horizontal="center" vertical="center"/>
    </xf>
    <xf numFmtId="176" fontId="2" fillId="0" borderId="2" xfId="44" applyFont="1" applyFill="1" applyBorder="1" applyAlignment="1">
      <alignment horizontal="center" vertical="center"/>
    </xf>
    <xf numFmtId="176" fontId="11" fillId="4" borderId="19" xfId="51" applyFont="1" applyFill="1" applyBorder="1" applyAlignment="1" applyProtection="1">
      <alignment horizontal="right"/>
      <protection locked="0"/>
    </xf>
    <xf numFmtId="176" fontId="11" fillId="4" borderId="1" xfId="51" applyFont="1" applyFill="1" applyBorder="1" applyAlignment="1" applyProtection="1">
      <alignment horizontal="right"/>
      <protection locked="0"/>
    </xf>
    <xf numFmtId="176" fontId="11" fillId="4" borderId="20" xfId="51" applyFont="1" applyFill="1" applyBorder="1" applyAlignment="1" applyProtection="1">
      <alignment horizontal="right"/>
      <protection locked="0"/>
    </xf>
    <xf numFmtId="178" fontId="11" fillId="4" borderId="20" xfId="51" applyNumberFormat="1" applyFont="1" applyFill="1" applyBorder="1" applyAlignment="1" applyProtection="1">
      <alignment horizontal="right"/>
      <protection locked="0"/>
    </xf>
    <xf numFmtId="178" fontId="17" fillId="4" borderId="3" xfId="51" applyNumberFormat="1" applyFont="1" applyFill="1" applyBorder="1" applyAlignment="1" applyProtection="1">
      <alignment horizontal="center"/>
      <protection locked="0"/>
    </xf>
    <xf numFmtId="178" fontId="17" fillId="4" borderId="21" xfId="53" applyNumberFormat="1" applyFont="1" applyFill="1" applyBorder="1" applyAlignment="1" applyProtection="1">
      <alignment horizontal="right" vertical="center"/>
      <protection locked="0"/>
    </xf>
    <xf numFmtId="49" fontId="2" fillId="2" borderId="2" xfId="50" applyNumberFormat="1" applyFont="1" applyFill="1" applyBorder="1" applyAlignment="1">
      <alignment horizontal="center" vertical="center"/>
    </xf>
    <xf numFmtId="178" fontId="2" fillId="2" borderId="2" xfId="50" applyNumberFormat="1" applyFont="1" applyFill="1" applyBorder="1" applyAlignment="1">
      <alignment vertical="center"/>
    </xf>
    <xf numFmtId="178" fontId="2" fillId="2" borderId="2" xfId="55" applyNumberFormat="1" applyFont="1" applyFill="1" applyBorder="1" applyAlignment="1">
      <alignment horizontal="center" vertical="center"/>
    </xf>
    <xf numFmtId="176" fontId="2" fillId="2" borderId="2" xfId="52" applyFont="1" applyFill="1" applyBorder="1" applyAlignment="1">
      <alignment horizontal="left" vertical="center"/>
    </xf>
    <xf numFmtId="178" fontId="2" fillId="2" borderId="2" xfId="52" applyNumberFormat="1" applyFont="1" applyFill="1" applyBorder="1" applyAlignment="1">
      <alignment horizontal="center" vertical="center"/>
    </xf>
    <xf numFmtId="176" fontId="15" fillId="0" borderId="4" xfId="50" applyFont="1" applyBorder="1" applyAlignment="1">
      <alignment horizontal="left" vertical="center" wrapText="1"/>
    </xf>
    <xf numFmtId="176" fontId="15" fillId="0" borderId="2" xfId="50" applyFont="1" applyBorder="1" applyAlignment="1">
      <alignment vertical="center" wrapText="1"/>
    </xf>
    <xf numFmtId="178" fontId="2" fillId="0" borderId="2" xfId="50" applyNumberFormat="1" applyFont="1" applyBorder="1" applyAlignment="1">
      <alignment vertical="center"/>
    </xf>
    <xf numFmtId="49" fontId="16" fillId="0" borderId="3" xfId="50" applyNumberFormat="1" applyFont="1" applyBorder="1" applyAlignment="1">
      <alignment horizontal="center" vertical="center"/>
    </xf>
    <xf numFmtId="176" fontId="15" fillId="0" borderId="3" xfId="50" applyFont="1" applyBorder="1" applyAlignment="1">
      <alignment horizontal="left" vertical="center" wrapText="1"/>
    </xf>
    <xf numFmtId="178" fontId="2" fillId="0" borderId="2" xfId="55" applyNumberFormat="1" applyFont="1" applyBorder="1" applyAlignment="1">
      <alignment horizontal="center" vertical="center"/>
    </xf>
    <xf numFmtId="176" fontId="21" fillId="7" borderId="2" xfId="50" applyFont="1" applyFill="1" applyBorder="1" applyAlignment="1">
      <alignment horizontal="left" vertical="center" wrapText="1"/>
    </xf>
    <xf numFmtId="176" fontId="22" fillId="7" borderId="2" xfId="50" applyFont="1" applyFill="1" applyBorder="1" applyAlignment="1">
      <alignment horizontal="left" vertical="center" wrapText="1"/>
    </xf>
    <xf numFmtId="177" fontId="3" fillId="0" borderId="22" xfId="50" applyNumberFormat="1" applyFont="1" applyFill="1" applyBorder="1" applyAlignment="1">
      <alignment horizontal="center" vertical="center"/>
    </xf>
    <xf numFmtId="176" fontId="3" fillId="0" borderId="2" xfId="50" applyFont="1" applyFill="1" applyBorder="1" applyAlignment="1">
      <alignment horizontal="left" vertical="center"/>
    </xf>
    <xf numFmtId="178" fontId="3" fillId="0" borderId="2" xfId="50" applyNumberFormat="1" applyFont="1" applyFill="1" applyBorder="1" applyAlignment="1">
      <alignment horizontal="right" vertical="center"/>
    </xf>
    <xf numFmtId="177" fontId="3" fillId="0" borderId="23" xfId="50" applyNumberFormat="1" applyFont="1" applyFill="1" applyBorder="1" applyAlignment="1">
      <alignment horizontal="center" vertical="center"/>
    </xf>
    <xf numFmtId="178" fontId="5" fillId="4" borderId="3" xfId="53" applyNumberFormat="1" applyFont="1" applyFill="1" applyBorder="1"/>
    <xf numFmtId="178" fontId="26" fillId="4" borderId="3" xfId="51" applyNumberFormat="1" applyFont="1" applyFill="1" applyBorder="1" applyProtection="1">
      <protection locked="0"/>
    </xf>
    <xf numFmtId="178" fontId="32" fillId="4" borderId="3" xfId="53" applyNumberFormat="1" applyFont="1" applyFill="1" applyBorder="1"/>
    <xf numFmtId="178" fontId="4" fillId="4" borderId="3" xfId="53" applyNumberFormat="1" applyFont="1" applyFill="1" applyBorder="1"/>
    <xf numFmtId="178" fontId="2" fillId="2" borderId="4" xfId="50" applyNumberFormat="1" applyFont="1" applyFill="1" applyBorder="1" applyAlignment="1">
      <alignment horizontal="left" vertical="center" wrapText="1"/>
    </xf>
    <xf numFmtId="178" fontId="2" fillId="2" borderId="11" xfId="50" applyNumberFormat="1" applyFont="1" applyFill="1" applyBorder="1" applyAlignment="1">
      <alignment horizontal="left" vertical="center" wrapText="1"/>
    </xf>
    <xf numFmtId="178" fontId="2" fillId="2" borderId="3" xfId="50" applyNumberFormat="1" applyFont="1" applyFill="1" applyBorder="1" applyAlignment="1">
      <alignment horizontal="left" vertical="center" wrapText="1"/>
    </xf>
    <xf numFmtId="178" fontId="3" fillId="2" borderId="0" xfId="50" applyNumberFormat="1" applyFont="1" applyFill="1" applyAlignment="1">
      <alignment vertical="center"/>
    </xf>
    <xf numFmtId="178" fontId="32" fillId="4" borderId="2" xfId="53" applyNumberFormat="1" applyFont="1" applyFill="1" applyBorder="1"/>
    <xf numFmtId="178" fontId="22" fillId="7" borderId="2" xfId="50" applyNumberFormat="1" applyFont="1" applyFill="1" applyBorder="1" applyAlignment="1">
      <alignment horizontal="left" vertical="center" wrapText="1"/>
    </xf>
    <xf numFmtId="178" fontId="3" fillId="7" borderId="2" xfId="50" applyNumberFormat="1" applyFont="1" applyFill="1" applyBorder="1"/>
    <xf numFmtId="0" fontId="3" fillId="0" borderId="2" xfId="50" applyNumberFormat="1" applyFont="1" applyBorder="1" applyAlignment="1">
      <alignment horizontal="center"/>
    </xf>
    <xf numFmtId="177" fontId="3" fillId="0" borderId="20" xfId="50" applyNumberFormat="1" applyFont="1" applyFill="1" applyBorder="1" applyAlignment="1">
      <alignment horizontal="center" vertical="center"/>
    </xf>
    <xf numFmtId="176" fontId="2" fillId="0" borderId="22" xfId="50" applyFont="1" applyFill="1" applyBorder="1" applyAlignment="1">
      <alignment horizontal="center" vertical="center" wrapText="1"/>
    </xf>
    <xf numFmtId="176" fontId="2" fillId="0" borderId="23" xfId="50" applyFont="1" applyFill="1" applyBorder="1" applyAlignment="1">
      <alignment horizontal="center" vertical="center" wrapText="1"/>
    </xf>
    <xf numFmtId="177" fontId="3" fillId="0" borderId="2" xfId="50" applyNumberFormat="1" applyFont="1" applyFill="1" applyBorder="1" applyAlignment="1">
      <alignment horizontal="center" vertical="center"/>
    </xf>
    <xf numFmtId="10" fontId="33" fillId="7" borderId="5" xfId="51" applyNumberFormat="1" applyFont="1" applyFill="1" applyBorder="1" applyAlignment="1" applyProtection="1">
      <alignment horizontal="right" vertical="center" wrapText="1"/>
      <protection locked="0"/>
    </xf>
    <xf numFmtId="10" fontId="33" fillId="7" borderId="7" xfId="51" applyNumberFormat="1" applyFont="1" applyFill="1" applyBorder="1" applyAlignment="1" applyProtection="1">
      <alignment horizontal="right" vertical="center" wrapText="1"/>
      <protection locked="0"/>
    </xf>
    <xf numFmtId="10" fontId="33" fillId="7" borderId="8" xfId="51" applyNumberFormat="1" applyFont="1" applyFill="1" applyBorder="1" applyAlignment="1" applyProtection="1">
      <alignment horizontal="right" vertical="center" wrapText="1"/>
      <protection locked="0"/>
    </xf>
    <xf numFmtId="178" fontId="33" fillId="7" borderId="2" xfId="11" applyNumberFormat="1" applyFont="1" applyFill="1" applyBorder="1" applyAlignment="1" applyProtection="1">
      <alignment horizontal="center" vertical="center" wrapText="1"/>
      <protection locked="0"/>
    </xf>
    <xf numFmtId="178" fontId="33" fillId="7" borderId="2" xfId="51" applyNumberFormat="1" applyFont="1" applyFill="1" applyBorder="1" applyAlignment="1" applyProtection="1">
      <alignment horizontal="left" vertical="center" wrapText="1"/>
      <protection locked="0"/>
    </xf>
    <xf numFmtId="178" fontId="30" fillId="7" borderId="2" xfId="53" applyNumberFormat="1" applyFont="1" applyFill="1" applyBorder="1"/>
    <xf numFmtId="176" fontId="22" fillId="7" borderId="2" xfId="51" applyFont="1" applyFill="1" applyBorder="1" applyAlignment="1" applyProtection="1">
      <alignment horizontal="right"/>
      <protection locked="0"/>
    </xf>
    <xf numFmtId="178" fontId="34" fillId="7" borderId="2" xfId="51" applyNumberFormat="1" applyFont="1" applyFill="1" applyBorder="1" applyAlignment="1" applyProtection="1">
      <alignment horizontal="center"/>
      <protection locked="0"/>
    </xf>
    <xf numFmtId="178" fontId="34" fillId="7" borderId="2" xfId="53" applyNumberFormat="1" applyFont="1" applyFill="1" applyBorder="1" applyAlignment="1" applyProtection="1">
      <alignment horizontal="center" vertical="center"/>
      <protection locked="0"/>
    </xf>
    <xf numFmtId="178" fontId="22" fillId="7" borderId="2" xfId="53" applyNumberFormat="1" applyFont="1" applyFill="1" applyBorder="1"/>
    <xf numFmtId="0" fontId="27" fillId="13" borderId="24" xfId="0" applyNumberFormat="1" applyFont="1" applyFill="1" applyBorder="1" applyAlignment="1">
      <alignment horizontal="center" vertical="center" wrapText="1" readingOrder="1"/>
    </xf>
    <xf numFmtId="0" fontId="27" fillId="13" borderId="25" xfId="0" applyNumberFormat="1" applyFont="1" applyFill="1" applyBorder="1" applyAlignment="1">
      <alignment horizontal="center" vertical="center" wrapText="1" readingOrder="1"/>
    </xf>
    <xf numFmtId="0" fontId="27" fillId="13" borderId="15" xfId="0" applyNumberFormat="1" applyFont="1" applyFill="1" applyBorder="1" applyAlignment="1">
      <alignment horizontal="center" vertical="center" wrapText="1" readingOrder="1"/>
    </xf>
    <xf numFmtId="178" fontId="31" fillId="7" borderId="2" xfId="53" applyNumberFormat="1" applyFont="1" applyFill="1" applyBorder="1"/>
    <xf numFmtId="178" fontId="30" fillId="10" borderId="2" xfId="53" applyNumberFormat="1" applyFont="1" applyFill="1" applyBorder="1"/>
    <xf numFmtId="178" fontId="15" fillId="7" borderId="2" xfId="53" applyNumberFormat="1" applyFont="1" applyFill="1" applyBorder="1"/>
    <xf numFmtId="178" fontId="22" fillId="10" borderId="2" xfId="53" applyNumberFormat="1" applyFont="1" applyFill="1" applyBorder="1"/>
    <xf numFmtId="178" fontId="28" fillId="0" borderId="0" xfId="50" applyNumberFormat="1" applyFont="1" applyAlignment="1">
      <alignment horizontal="right"/>
    </xf>
    <xf numFmtId="178" fontId="28" fillId="0" borderId="0" xfId="50" applyNumberFormat="1" applyFont="1"/>
    <xf numFmtId="178" fontId="22" fillId="0" borderId="0" xfId="50" applyNumberFormat="1" applyFont="1" applyAlignment="1">
      <alignment horizontal="right"/>
    </xf>
    <xf numFmtId="178" fontId="22" fillId="0" borderId="0" xfId="50" applyNumberFormat="1" applyFont="1"/>
    <xf numFmtId="0" fontId="27" fillId="13" borderId="24" xfId="0" applyNumberFormat="1" applyFont="1" applyFill="1" applyBorder="1" applyAlignment="1">
      <alignment horizontal="center" wrapText="1" readingOrder="1"/>
    </xf>
    <xf numFmtId="0" fontId="27" fillId="13" borderId="26" xfId="0" applyNumberFormat="1" applyFont="1" applyFill="1" applyBorder="1" applyAlignment="1">
      <alignment horizontal="center" wrapText="1" readingOrder="1"/>
    </xf>
    <xf numFmtId="0" fontId="35" fillId="13" borderId="25" xfId="0" applyNumberFormat="1" applyFont="1" applyFill="1" applyBorder="1" applyAlignment="1">
      <alignment horizontal="center" wrapText="1" readingOrder="1"/>
    </xf>
    <xf numFmtId="9" fontId="0" fillId="0" borderId="0" xfId="11" applyFont="1" applyAlignment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 5" xfId="50"/>
    <cellStyle name="Normal_Sheet1" xfId="51"/>
    <cellStyle name="常规_Sheet1" xfId="52"/>
    <cellStyle name="Normal 2 3" xfId="53"/>
    <cellStyle name="常规 4" xfId="54"/>
    <cellStyle name="千位分隔 2 2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C\D\New\2017\Marketing Service\PR\PR Event\Price list and quotation format\0410  Quotation Template &amp; Rate Card PR Event Final V3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Users\lily.chen\AppData\Roaming\Foxmail7\Temp-7760-20191204103825\Attach\&#19978;&#28023;&#20248;&#21499;&#25253;&#20215;-&#32954;&#30284;&#31579;&#26597;&#36710;&#39033;&#30446;&#65288;&#21335;&#20140;&#65289;20191202-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S\Group\Account\T1\5-&#21247;&#21024;-E-folder%20&#27719;&#24635;\Bi%20Natalie\2020&#38463;&#26031;&#21033;&#24247;&#32954;&#30284;&#31579;&#26597;&#36710;&#39033;&#30446;200901\&#32467;&#31639;\2020&#32954;&#30284;&#31579;&#26597;&#38450;&#27835;&#20844;&#30410;&#34892;&#21160;&#65288;SP-2020-2258&#65289;&#26356;&#26032;&#32467;&#31639;&#21333;-0406-&#26368;&#324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00.INTRO"/>
      <sheetName val="01.QUOTATION"/>
      <sheetName val="02.RATECAR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整体费用"/>
      <sheetName val="发车仪式场"/>
      <sheetName val="普通场（1天）肿瘤医院"/>
      <sheetName val="普通场（1天）钟山宾馆"/>
      <sheetName val="普通场（连续2天）"/>
      <sheetName val="一次性物料采购费用"/>
      <sheetName val="消耗性性物料"/>
      <sheetName val="追加费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7">
          <cell r="C27" t="str">
            <v>CT室中供患者挂衣服使用</v>
          </cell>
        </row>
      </sheetData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结算总表"/>
      <sheetName val="附件1 麦田（预结算对比）"/>
      <sheetName val="物料制作费用"/>
      <sheetName val="附件2 重庆爱康（预结算对比）"/>
      <sheetName val="附件3 武汉爱康（预结算对比）"/>
    </sheetNames>
    <sheetDataSet>
      <sheetData sheetId="0"/>
      <sheetData sheetId="1"/>
      <sheetData sheetId="2"/>
      <sheetData sheetId="3">
        <row r="13">
          <cell r="H13">
            <v>149863.31</v>
          </cell>
        </row>
      </sheetData>
      <sheetData sheetId="4">
        <row r="11">
          <cell r="H11">
            <v>544302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2"/>
  <sheetViews>
    <sheetView tabSelected="1" topLeftCell="H230" workbookViewId="0">
      <selection activeCell="K244" sqref="K244"/>
    </sheetView>
  </sheetViews>
  <sheetFormatPr defaultColWidth="8.90909090909091" defaultRowHeight="16.5"/>
  <cols>
    <col min="1" max="1" width="9.18181818181818" style="16" customWidth="1"/>
    <col min="2" max="2" width="29" style="17" customWidth="1"/>
    <col min="3" max="3" width="33.1818181818182" style="17" customWidth="1"/>
    <col min="4" max="4" width="9" style="18" customWidth="1"/>
    <col min="5" max="5" width="19.9090909090909" style="19" customWidth="1"/>
    <col min="6" max="6" width="8.36363636363636" style="19" customWidth="1"/>
    <col min="7" max="7" width="12" style="19" customWidth="1"/>
    <col min="8" max="8" width="39.6363636363636" style="19" customWidth="1"/>
    <col min="9" max="9" width="23.1818181818182" style="20" customWidth="1"/>
    <col min="10" max="10" width="15.5454545454545" style="21" customWidth="1"/>
    <col min="11" max="11" width="8.90909090909091" style="21" customWidth="1"/>
    <col min="12" max="12" width="12.6363636363636" style="21" customWidth="1"/>
    <col min="13" max="13" width="20" style="21" customWidth="1"/>
    <col min="14" max="14" width="38.8181818181818" style="21" customWidth="1"/>
    <col min="15" max="15" width="18.1818181818182" style="21" customWidth="1"/>
    <col min="16" max="16" width="14.3636363636364" style="19" hidden="1" customWidth="1"/>
    <col min="17" max="17" width="14" style="22" hidden="1" customWidth="1"/>
    <col min="18" max="18" width="28.5454545454545" style="23" hidden="1" customWidth="1"/>
    <col min="19" max="19" width="20.8181818181818" style="17" hidden="1" customWidth="1"/>
    <col min="20" max="16384" width="8.90909090909091" style="17"/>
  </cols>
  <sheetData>
    <row r="1" s="1" customFormat="1" ht="53.25" customHeight="1" spans="1:18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161"/>
      <c r="Q1" s="239"/>
      <c r="R1" s="240"/>
    </row>
    <row r="2" s="1" customFormat="1" ht="46.25" customHeight="1" spans="1:18">
      <c r="A2" s="25"/>
      <c r="B2" s="26"/>
      <c r="C2" s="27"/>
      <c r="D2" s="28"/>
      <c r="E2" s="29" t="s">
        <v>1</v>
      </c>
      <c r="F2" s="29"/>
      <c r="G2" s="29"/>
      <c r="H2" s="29"/>
      <c r="I2" s="29"/>
      <c r="J2" s="162" t="s">
        <v>2</v>
      </c>
      <c r="K2" s="162"/>
      <c r="L2" s="162"/>
      <c r="M2" s="162"/>
      <c r="N2" s="162"/>
      <c r="O2" s="163"/>
      <c r="P2" s="161"/>
      <c r="Q2" s="239"/>
      <c r="R2" s="240"/>
    </row>
    <row r="3" s="2" customFormat="1" ht="37.25" customHeight="1" spans="1:19">
      <c r="A3" s="30" t="s">
        <v>3</v>
      </c>
      <c r="B3" s="31" t="s">
        <v>4</v>
      </c>
      <c r="C3" s="31"/>
      <c r="D3" s="32" t="s">
        <v>5</v>
      </c>
      <c r="E3" s="33" t="s">
        <v>6</v>
      </c>
      <c r="F3" s="34" t="s">
        <v>7</v>
      </c>
      <c r="G3" s="35" t="s">
        <v>8</v>
      </c>
      <c r="H3" s="36" t="s">
        <v>9</v>
      </c>
      <c r="I3" s="164" t="s">
        <v>10</v>
      </c>
      <c r="J3" s="34" t="s">
        <v>11</v>
      </c>
      <c r="K3" s="34" t="s">
        <v>7</v>
      </c>
      <c r="L3" s="35" t="s">
        <v>8</v>
      </c>
      <c r="M3" s="36" t="s">
        <v>12</v>
      </c>
      <c r="N3" s="164" t="s">
        <v>10</v>
      </c>
      <c r="O3" s="165" t="s">
        <v>13</v>
      </c>
      <c r="P3" s="166" t="s">
        <v>14</v>
      </c>
      <c r="Q3" s="241" t="s">
        <v>15</v>
      </c>
      <c r="R3" s="242" t="s">
        <v>16</v>
      </c>
      <c r="S3" s="243" t="s">
        <v>17</v>
      </c>
    </row>
    <row r="4" s="3" customFormat="1" ht="18" customHeight="1" spans="1:19">
      <c r="A4" s="37">
        <v>1</v>
      </c>
      <c r="B4" s="38" t="s">
        <v>18</v>
      </c>
      <c r="C4" s="39"/>
      <c r="D4" s="39"/>
      <c r="E4" s="39"/>
      <c r="F4" s="39"/>
      <c r="G4" s="39"/>
      <c r="H4" s="39"/>
      <c r="I4" s="167"/>
      <c r="J4" s="168"/>
      <c r="K4" s="169"/>
      <c r="L4" s="170"/>
      <c r="M4" s="171"/>
      <c r="N4" s="171"/>
      <c r="O4" s="171"/>
      <c r="P4" s="166"/>
      <c r="Q4" s="241"/>
      <c r="R4" s="242"/>
      <c r="S4" s="243"/>
    </row>
    <row r="5" s="4" customFormat="1" ht="34.5" spans="1:20">
      <c r="A5" s="40" t="s">
        <v>19</v>
      </c>
      <c r="B5" s="41" t="s">
        <v>20</v>
      </c>
      <c r="C5" s="42" t="s">
        <v>21</v>
      </c>
      <c r="D5" s="43" t="s">
        <v>22</v>
      </c>
      <c r="E5" s="44">
        <v>200</v>
      </c>
      <c r="F5" s="45">
        <v>2</v>
      </c>
      <c r="G5" s="46">
        <v>35</v>
      </c>
      <c r="H5" s="47">
        <f t="shared" ref="H5:H8" si="0">F5*G5*E5</f>
        <v>14000</v>
      </c>
      <c r="I5" s="172" t="s">
        <v>23</v>
      </c>
      <c r="J5" s="52"/>
      <c r="K5" s="53"/>
      <c r="L5" s="46"/>
      <c r="M5" s="173">
        <v>16360</v>
      </c>
      <c r="N5" s="174" t="s">
        <v>24</v>
      </c>
      <c r="O5" s="175"/>
      <c r="P5" s="176">
        <f t="shared" ref="P5:P8" si="1">H5-M5</f>
        <v>-2360</v>
      </c>
      <c r="Q5" s="244">
        <f t="shared" ref="Q5:Q8" si="2">P5/H5</f>
        <v>-0.168571428571429</v>
      </c>
      <c r="R5" s="245" t="s">
        <v>25</v>
      </c>
      <c r="T5" s="246"/>
    </row>
    <row r="6" s="5" customFormat="1" ht="33.75" customHeight="1" spans="1:20">
      <c r="A6" s="48" t="s">
        <v>26</v>
      </c>
      <c r="B6" s="49" t="s">
        <v>27</v>
      </c>
      <c r="C6" s="50" t="s">
        <v>28</v>
      </c>
      <c r="D6" s="51" t="s">
        <v>22</v>
      </c>
      <c r="E6" s="52">
        <v>60</v>
      </c>
      <c r="F6" s="53">
        <v>4</v>
      </c>
      <c r="G6" s="54">
        <v>2</v>
      </c>
      <c r="H6" s="47">
        <f t="shared" si="0"/>
        <v>480</v>
      </c>
      <c r="I6" s="177"/>
      <c r="J6" s="52"/>
      <c r="K6" s="53"/>
      <c r="L6" s="46"/>
      <c r="M6" s="178"/>
      <c r="N6" s="178"/>
      <c r="O6" s="179"/>
      <c r="P6" s="176">
        <f t="shared" si="1"/>
        <v>480</v>
      </c>
      <c r="Q6" s="244">
        <f t="shared" si="2"/>
        <v>1</v>
      </c>
      <c r="R6" s="245" t="s">
        <v>29</v>
      </c>
      <c r="T6" s="247"/>
    </row>
    <row r="7" s="5" customFormat="1" ht="33" customHeight="1" spans="1:20">
      <c r="A7" s="55" t="s">
        <v>30</v>
      </c>
      <c r="B7" s="49" t="s">
        <v>31</v>
      </c>
      <c r="C7" s="50" t="s">
        <v>32</v>
      </c>
      <c r="D7" s="51" t="s">
        <v>22</v>
      </c>
      <c r="E7" s="52">
        <v>2000</v>
      </c>
      <c r="F7" s="53">
        <v>4</v>
      </c>
      <c r="G7" s="54">
        <v>2</v>
      </c>
      <c r="H7" s="47">
        <f t="shared" si="0"/>
        <v>16000</v>
      </c>
      <c r="I7" s="177"/>
      <c r="J7" s="46"/>
      <c r="K7" s="45">
        <v>2</v>
      </c>
      <c r="L7" s="46">
        <v>2</v>
      </c>
      <c r="M7" s="173">
        <f>3060+780+560</f>
        <v>4400</v>
      </c>
      <c r="N7" s="175" t="s">
        <v>33</v>
      </c>
      <c r="O7" s="179"/>
      <c r="P7" s="176">
        <f t="shared" si="1"/>
        <v>11600</v>
      </c>
      <c r="Q7" s="244">
        <f t="shared" si="2"/>
        <v>0.725</v>
      </c>
      <c r="R7" s="245" t="s">
        <v>34</v>
      </c>
      <c r="S7" s="248" t="s">
        <v>35</v>
      </c>
      <c r="T7" s="249"/>
    </row>
    <row r="8" s="4" customFormat="1" ht="33.75" customHeight="1" spans="1:20">
      <c r="A8" s="56" t="s">
        <v>36</v>
      </c>
      <c r="B8" s="57" t="s">
        <v>37</v>
      </c>
      <c r="C8" s="58" t="s">
        <v>38</v>
      </c>
      <c r="D8" s="51" t="s">
        <v>22</v>
      </c>
      <c r="E8" s="46">
        <v>2000</v>
      </c>
      <c r="F8" s="45">
        <v>2</v>
      </c>
      <c r="G8" s="46">
        <v>4</v>
      </c>
      <c r="H8" s="47">
        <f t="shared" si="0"/>
        <v>16000</v>
      </c>
      <c r="I8" s="177"/>
      <c r="J8" s="46"/>
      <c r="K8" s="45">
        <v>2</v>
      </c>
      <c r="L8" s="46">
        <v>2</v>
      </c>
      <c r="M8" s="175">
        <v>2490</v>
      </c>
      <c r="N8" s="175" t="s">
        <v>39</v>
      </c>
      <c r="O8" s="175"/>
      <c r="P8" s="176">
        <f t="shared" si="1"/>
        <v>13510</v>
      </c>
      <c r="Q8" s="244">
        <f t="shared" si="2"/>
        <v>0.844375</v>
      </c>
      <c r="R8" s="245" t="s">
        <v>34</v>
      </c>
      <c r="S8" s="248" t="s">
        <v>35</v>
      </c>
      <c r="T8" s="246"/>
    </row>
    <row r="9" s="6" customFormat="1" customHeight="1" spans="1:18">
      <c r="A9" s="59" t="s">
        <v>40</v>
      </c>
      <c r="B9" s="60"/>
      <c r="C9" s="60"/>
      <c r="D9" s="60"/>
      <c r="E9" s="61"/>
      <c r="F9" s="62"/>
      <c r="G9" s="63"/>
      <c r="H9" s="64">
        <f>SUM(H5:H8)</f>
        <v>46480</v>
      </c>
      <c r="I9" s="180"/>
      <c r="J9" s="181"/>
      <c r="K9" s="181"/>
      <c r="L9" s="182" t="s">
        <v>40</v>
      </c>
      <c r="M9" s="183">
        <f>SUM(M5:M8)</f>
        <v>23250</v>
      </c>
      <c r="N9" s="181"/>
      <c r="O9" s="184"/>
      <c r="P9" s="185"/>
      <c r="Q9" s="250"/>
      <c r="R9" s="251"/>
    </row>
    <row r="10" s="1" customFormat="1" spans="1:18">
      <c r="A10" s="65">
        <v>2</v>
      </c>
      <c r="B10" s="66" t="s">
        <v>41</v>
      </c>
      <c r="C10" s="67"/>
      <c r="D10" s="67"/>
      <c r="E10" s="67"/>
      <c r="F10" s="67"/>
      <c r="G10" s="67"/>
      <c r="H10" s="68"/>
      <c r="I10" s="186"/>
      <c r="J10" s="171"/>
      <c r="K10" s="171"/>
      <c r="L10" s="171"/>
      <c r="M10" s="171"/>
      <c r="N10" s="171"/>
      <c r="O10" s="187"/>
      <c r="P10" s="185"/>
      <c r="Q10" s="250"/>
      <c r="R10" s="252"/>
    </row>
    <row r="11" s="7" customFormat="1" ht="52.25" customHeight="1" spans="1:18">
      <c r="A11" s="69" t="s">
        <v>42</v>
      </c>
      <c r="B11" s="70" t="s">
        <v>43</v>
      </c>
      <c r="C11" s="71" t="s">
        <v>21</v>
      </c>
      <c r="D11" s="72" t="s">
        <v>44</v>
      </c>
      <c r="E11" s="73">
        <v>300</v>
      </c>
      <c r="F11" s="74">
        <v>1</v>
      </c>
      <c r="G11" s="75">
        <v>35</v>
      </c>
      <c r="H11" s="76">
        <f t="shared" ref="H11:H15" si="3">F11*G11*E11</f>
        <v>10500</v>
      </c>
      <c r="I11" s="188"/>
      <c r="J11" s="189"/>
      <c r="K11" s="189"/>
      <c r="L11" s="189"/>
      <c r="M11" s="189"/>
      <c r="N11" s="189"/>
      <c r="O11" s="189"/>
      <c r="P11" s="190">
        <f t="shared" ref="P11:P15" si="4">H11-M11</f>
        <v>10500</v>
      </c>
      <c r="Q11" s="253">
        <f t="shared" ref="Q11:Q15" si="5">P11/H11</f>
        <v>1</v>
      </c>
      <c r="R11" s="254" t="s">
        <v>29</v>
      </c>
    </row>
    <row r="12" s="4" customFormat="1" ht="30" customHeight="1" spans="1:18">
      <c r="A12" s="55" t="s">
        <v>45</v>
      </c>
      <c r="B12" s="49" t="s">
        <v>46</v>
      </c>
      <c r="C12" s="58" t="s">
        <v>47</v>
      </c>
      <c r="D12" s="43" t="s">
        <v>44</v>
      </c>
      <c r="E12" s="46">
        <v>300</v>
      </c>
      <c r="F12" s="45">
        <v>1</v>
      </c>
      <c r="G12" s="46">
        <v>120</v>
      </c>
      <c r="H12" s="47"/>
      <c r="I12" s="191" t="s">
        <v>48</v>
      </c>
      <c r="J12" s="175"/>
      <c r="K12" s="175"/>
      <c r="L12" s="175"/>
      <c r="M12" s="175"/>
      <c r="N12" s="175"/>
      <c r="O12" s="46"/>
      <c r="P12" s="176"/>
      <c r="Q12" s="244"/>
      <c r="R12" s="245"/>
    </row>
    <row r="13" s="4" customFormat="1" ht="29" spans="1:18">
      <c r="A13" s="40" t="s">
        <v>49</v>
      </c>
      <c r="B13" s="77" t="s">
        <v>50</v>
      </c>
      <c r="C13" s="58" t="s">
        <v>51</v>
      </c>
      <c r="D13" s="43" t="s">
        <v>44</v>
      </c>
      <c r="E13" s="46">
        <v>300</v>
      </c>
      <c r="F13" s="45">
        <v>2</v>
      </c>
      <c r="G13" s="46">
        <v>120</v>
      </c>
      <c r="H13" s="47">
        <f t="shared" si="3"/>
        <v>72000</v>
      </c>
      <c r="I13" s="192" t="s">
        <v>52</v>
      </c>
      <c r="J13" s="46">
        <v>300</v>
      </c>
      <c r="K13" s="45"/>
      <c r="L13" s="46"/>
      <c r="M13" s="47">
        <v>23479</v>
      </c>
      <c r="N13" s="175"/>
      <c r="O13" s="175">
        <v>300</v>
      </c>
      <c r="P13" s="176">
        <f t="shared" si="4"/>
        <v>48521</v>
      </c>
      <c r="Q13" s="244">
        <f t="shared" si="5"/>
        <v>0.673902777777778</v>
      </c>
      <c r="R13" s="245" t="s">
        <v>25</v>
      </c>
    </row>
    <row r="14" s="4" customFormat="1" ht="34.5" customHeight="1" spans="1:18">
      <c r="A14" s="56" t="s">
        <v>53</v>
      </c>
      <c r="B14" s="49" t="s">
        <v>54</v>
      </c>
      <c r="C14" s="58" t="s">
        <v>55</v>
      </c>
      <c r="D14" s="43" t="s">
        <v>44</v>
      </c>
      <c r="E14" s="46">
        <v>300</v>
      </c>
      <c r="F14" s="45">
        <v>2</v>
      </c>
      <c r="G14" s="46">
        <v>4</v>
      </c>
      <c r="H14" s="47">
        <f t="shared" si="3"/>
        <v>2400</v>
      </c>
      <c r="I14" s="193"/>
      <c r="J14" s="175"/>
      <c r="K14" s="175"/>
      <c r="L14" s="175"/>
      <c r="M14" s="175">
        <v>1157</v>
      </c>
      <c r="N14" s="194" t="s">
        <v>56</v>
      </c>
      <c r="O14" s="175">
        <v>300</v>
      </c>
      <c r="P14" s="176">
        <f t="shared" si="4"/>
        <v>1243</v>
      </c>
      <c r="Q14" s="244">
        <f t="shared" si="5"/>
        <v>0.517916666666667</v>
      </c>
      <c r="R14" s="245" t="s">
        <v>25</v>
      </c>
    </row>
    <row r="15" s="5" customFormat="1" ht="31.5" customHeight="1" spans="1:18">
      <c r="A15" s="55" t="s">
        <v>57</v>
      </c>
      <c r="B15" s="49" t="s">
        <v>58</v>
      </c>
      <c r="C15" s="50" t="s">
        <v>59</v>
      </c>
      <c r="D15" s="43" t="s">
        <v>44</v>
      </c>
      <c r="E15" s="52">
        <v>300</v>
      </c>
      <c r="F15" s="53">
        <v>1</v>
      </c>
      <c r="G15" s="54">
        <v>4</v>
      </c>
      <c r="H15" s="47">
        <f t="shared" si="3"/>
        <v>1200</v>
      </c>
      <c r="I15" s="178"/>
      <c r="J15" s="175"/>
      <c r="K15" s="175"/>
      <c r="L15" s="175"/>
      <c r="M15" s="175">
        <v>944</v>
      </c>
      <c r="N15" s="194" t="s">
        <v>33</v>
      </c>
      <c r="O15" s="179">
        <v>300</v>
      </c>
      <c r="P15" s="176">
        <f t="shared" si="4"/>
        <v>256</v>
      </c>
      <c r="Q15" s="244">
        <f t="shared" si="5"/>
        <v>0.213333333333333</v>
      </c>
      <c r="R15" s="245" t="s">
        <v>25</v>
      </c>
    </row>
    <row r="16" s="1" customFormat="1" spans="1:18">
      <c r="A16" s="78"/>
      <c r="B16" s="79"/>
      <c r="C16" s="80"/>
      <c r="D16" s="81"/>
      <c r="E16" s="82"/>
      <c r="F16" s="82"/>
      <c r="G16" s="82"/>
      <c r="H16" s="83"/>
      <c r="I16" s="195"/>
      <c r="J16" s="196"/>
      <c r="K16" s="196"/>
      <c r="L16" s="196"/>
      <c r="M16" s="196"/>
      <c r="N16" s="196"/>
      <c r="O16" s="197"/>
      <c r="P16" s="185"/>
      <c r="Q16" s="250"/>
      <c r="R16" s="252"/>
    </row>
    <row r="17" s="6" customFormat="1" customHeight="1" spans="1:18">
      <c r="A17" s="59" t="s">
        <v>40</v>
      </c>
      <c r="B17" s="60"/>
      <c r="C17" s="60"/>
      <c r="D17" s="60"/>
      <c r="E17" s="61"/>
      <c r="F17" s="62"/>
      <c r="G17" s="63"/>
      <c r="H17" s="64">
        <f>SUM(H11:H16)</f>
        <v>86100</v>
      </c>
      <c r="I17" s="180"/>
      <c r="J17" s="181"/>
      <c r="K17" s="181"/>
      <c r="L17" s="182" t="s">
        <v>40</v>
      </c>
      <c r="M17" s="183">
        <f>SUM(M13:M16)</f>
        <v>25580</v>
      </c>
      <c r="N17" s="181"/>
      <c r="O17" s="184"/>
      <c r="P17" s="185"/>
      <c r="Q17" s="250"/>
      <c r="R17" s="251"/>
    </row>
    <row r="18" s="1" customFormat="1" ht="21" customHeight="1" spans="1:18">
      <c r="A18" s="84">
        <v>3</v>
      </c>
      <c r="B18" s="85" t="s">
        <v>60</v>
      </c>
      <c r="C18" s="67"/>
      <c r="D18" s="67"/>
      <c r="E18" s="67"/>
      <c r="F18" s="67"/>
      <c r="G18" s="67"/>
      <c r="H18" s="68"/>
      <c r="I18" s="186"/>
      <c r="J18" s="171"/>
      <c r="K18" s="171"/>
      <c r="L18" s="171"/>
      <c r="M18" s="171"/>
      <c r="N18" s="171"/>
      <c r="O18" s="187"/>
      <c r="P18" s="185"/>
      <c r="Q18" s="250"/>
      <c r="R18" s="252"/>
    </row>
    <row r="19" s="4" customFormat="1" ht="34.5" customHeight="1" spans="1:19">
      <c r="A19" s="55" t="s">
        <v>61</v>
      </c>
      <c r="B19" s="49" t="s">
        <v>62</v>
      </c>
      <c r="C19" s="58" t="s">
        <v>63</v>
      </c>
      <c r="D19" s="51" t="s">
        <v>64</v>
      </c>
      <c r="E19" s="46">
        <v>45</v>
      </c>
      <c r="F19" s="45">
        <v>7</v>
      </c>
      <c r="G19" s="46">
        <v>100</v>
      </c>
      <c r="H19" s="47">
        <f t="shared" ref="H19:H22" si="6">F19*G19*E19</f>
        <v>31500</v>
      </c>
      <c r="I19" s="191"/>
      <c r="J19" s="46">
        <v>45</v>
      </c>
      <c r="K19" s="45">
        <v>7</v>
      </c>
      <c r="L19" s="46">
        <v>99</v>
      </c>
      <c r="M19" s="47">
        <f t="shared" ref="M19:M22" si="7">K19*L19*J19</f>
        <v>31185</v>
      </c>
      <c r="N19" s="175"/>
      <c r="O19" s="198">
        <v>45</v>
      </c>
      <c r="P19" s="176">
        <f t="shared" ref="P19:P22" si="8">H19-M19</f>
        <v>315</v>
      </c>
      <c r="Q19" s="244">
        <f t="shared" ref="Q19:Q22" si="9">P19/H19</f>
        <v>0.01</v>
      </c>
      <c r="R19" s="245"/>
      <c r="S19" s="4" t="s">
        <v>65</v>
      </c>
    </row>
    <row r="20" s="4" customFormat="1" ht="18" customHeight="1" spans="1:18">
      <c r="A20" s="55" t="s">
        <v>66</v>
      </c>
      <c r="B20" s="49" t="s">
        <v>67</v>
      </c>
      <c r="C20" s="58" t="s">
        <v>68</v>
      </c>
      <c r="D20" s="51" t="s">
        <v>64</v>
      </c>
      <c r="E20" s="46">
        <v>45</v>
      </c>
      <c r="F20" s="45">
        <v>2</v>
      </c>
      <c r="G20" s="46">
        <v>120</v>
      </c>
      <c r="H20" s="47"/>
      <c r="I20" s="191" t="s">
        <v>48</v>
      </c>
      <c r="J20" s="175"/>
      <c r="K20" s="175"/>
      <c r="L20" s="175"/>
      <c r="M20" s="175"/>
      <c r="N20" s="175"/>
      <c r="O20" s="46"/>
      <c r="P20" s="176"/>
      <c r="Q20" s="244"/>
      <c r="R20" s="245"/>
    </row>
    <row r="21" s="4" customFormat="1" spans="1:18">
      <c r="A21" s="56" t="s">
        <v>69</v>
      </c>
      <c r="B21" s="49" t="s">
        <v>70</v>
      </c>
      <c r="C21" s="58" t="s">
        <v>71</v>
      </c>
      <c r="D21" s="51" t="s">
        <v>64</v>
      </c>
      <c r="E21" s="46">
        <v>45</v>
      </c>
      <c r="F21" s="45">
        <v>2</v>
      </c>
      <c r="G21" s="46">
        <v>4</v>
      </c>
      <c r="H21" s="47">
        <f t="shared" si="6"/>
        <v>360</v>
      </c>
      <c r="I21" s="193"/>
      <c r="J21" s="46">
        <v>45</v>
      </c>
      <c r="K21" s="45">
        <v>2</v>
      </c>
      <c r="L21" s="46">
        <v>2</v>
      </c>
      <c r="M21" s="47">
        <f t="shared" si="7"/>
        <v>180</v>
      </c>
      <c r="N21" s="175" t="s">
        <v>72</v>
      </c>
      <c r="O21" s="175">
        <v>45</v>
      </c>
      <c r="P21" s="176">
        <f t="shared" si="8"/>
        <v>180</v>
      </c>
      <c r="Q21" s="244">
        <f t="shared" si="9"/>
        <v>0.5</v>
      </c>
      <c r="R21" s="245" t="s">
        <v>34</v>
      </c>
    </row>
    <row r="22" s="5" customFormat="1" spans="1:18">
      <c r="A22" s="56" t="s">
        <v>73</v>
      </c>
      <c r="B22" s="49" t="s">
        <v>74</v>
      </c>
      <c r="C22" s="50" t="s">
        <v>75</v>
      </c>
      <c r="D22" s="51" t="s">
        <v>64</v>
      </c>
      <c r="E22" s="52">
        <v>45</v>
      </c>
      <c r="F22" s="53">
        <v>4</v>
      </c>
      <c r="G22" s="54">
        <v>4</v>
      </c>
      <c r="H22" s="47">
        <f t="shared" si="6"/>
        <v>720</v>
      </c>
      <c r="I22" s="178"/>
      <c r="J22" s="52">
        <v>45</v>
      </c>
      <c r="K22" s="53">
        <v>2</v>
      </c>
      <c r="L22" s="54">
        <v>3</v>
      </c>
      <c r="M22" s="47">
        <f t="shared" si="7"/>
        <v>270</v>
      </c>
      <c r="N22" s="175" t="s">
        <v>76</v>
      </c>
      <c r="O22" s="179">
        <v>45</v>
      </c>
      <c r="P22" s="176">
        <f t="shared" si="8"/>
        <v>450</v>
      </c>
      <c r="Q22" s="244">
        <f t="shared" si="9"/>
        <v>0.625</v>
      </c>
      <c r="R22" s="245" t="s">
        <v>34</v>
      </c>
    </row>
    <row r="23" s="1" customFormat="1" spans="1:18">
      <c r="A23" s="78"/>
      <c r="B23" s="86"/>
      <c r="C23" s="87"/>
      <c r="D23" s="81"/>
      <c r="E23" s="82"/>
      <c r="F23" s="82"/>
      <c r="G23" s="82"/>
      <c r="H23" s="83"/>
      <c r="I23" s="195"/>
      <c r="J23" s="196"/>
      <c r="K23" s="196"/>
      <c r="L23" s="196"/>
      <c r="M23" s="196"/>
      <c r="N23" s="196"/>
      <c r="O23" s="197"/>
      <c r="P23" s="185"/>
      <c r="Q23" s="250"/>
      <c r="R23" s="252"/>
    </row>
    <row r="24" s="6" customFormat="1" customHeight="1" spans="1:18">
      <c r="A24" s="59" t="s">
        <v>40</v>
      </c>
      <c r="B24" s="60"/>
      <c r="C24" s="60"/>
      <c r="D24" s="60"/>
      <c r="E24" s="61"/>
      <c r="F24" s="62"/>
      <c r="G24" s="63"/>
      <c r="H24" s="64">
        <f>SUM(H19:H23)</f>
        <v>32580</v>
      </c>
      <c r="I24" s="180"/>
      <c r="J24" s="181"/>
      <c r="K24" s="181"/>
      <c r="L24" s="182" t="s">
        <v>40</v>
      </c>
      <c r="M24" s="183">
        <f>SUM(M19:M23)</f>
        <v>31635</v>
      </c>
      <c r="N24" s="181"/>
      <c r="O24" s="184"/>
      <c r="P24" s="185"/>
      <c r="Q24" s="250"/>
      <c r="R24" s="251"/>
    </row>
    <row r="25" s="2" customFormat="1" ht="18.65" customHeight="1" spans="1:18">
      <c r="A25" s="88">
        <v>4</v>
      </c>
      <c r="B25" s="89" t="s">
        <v>77</v>
      </c>
      <c r="C25" s="90"/>
      <c r="D25" s="91"/>
      <c r="E25" s="92"/>
      <c r="F25" s="92"/>
      <c r="G25" s="92"/>
      <c r="H25" s="92"/>
      <c r="I25" s="199"/>
      <c r="J25" s="200"/>
      <c r="K25" s="200"/>
      <c r="L25" s="200"/>
      <c r="M25" s="200"/>
      <c r="N25" s="200"/>
      <c r="O25" s="201"/>
      <c r="P25" s="185"/>
      <c r="Q25" s="250"/>
      <c r="R25" s="255"/>
    </row>
    <row r="26" s="8" customFormat="1" spans="1:18">
      <c r="A26" s="56" t="s">
        <v>78</v>
      </c>
      <c r="B26" s="49" t="s">
        <v>79</v>
      </c>
      <c r="C26" s="93"/>
      <c r="D26" s="94" t="s">
        <v>80</v>
      </c>
      <c r="E26" s="95">
        <v>150000</v>
      </c>
      <c r="F26" s="96">
        <v>1</v>
      </c>
      <c r="G26" s="97">
        <v>4</v>
      </c>
      <c r="H26" s="47"/>
      <c r="I26" s="202" t="s">
        <v>48</v>
      </c>
      <c r="J26" s="175"/>
      <c r="K26" s="175"/>
      <c r="L26" s="175"/>
      <c r="M26" s="175"/>
      <c r="N26" s="175"/>
      <c r="O26" s="96"/>
      <c r="P26" s="176"/>
      <c r="Q26" s="244"/>
      <c r="R26" s="245"/>
    </row>
    <row r="27" s="8" customFormat="1" ht="26.5" customHeight="1" spans="1:18">
      <c r="A27" s="56" t="s">
        <v>81</v>
      </c>
      <c r="B27" s="49" t="s">
        <v>82</v>
      </c>
      <c r="C27" s="49"/>
      <c r="D27" s="94" t="s">
        <v>80</v>
      </c>
      <c r="E27" s="95">
        <v>6500</v>
      </c>
      <c r="F27" s="96">
        <v>1</v>
      </c>
      <c r="G27" s="97">
        <v>4</v>
      </c>
      <c r="H27" s="47"/>
      <c r="I27" s="203"/>
      <c r="J27" s="175"/>
      <c r="K27" s="175"/>
      <c r="L27" s="175"/>
      <c r="M27" s="175"/>
      <c r="N27" s="175"/>
      <c r="O27" s="96"/>
      <c r="P27" s="176"/>
      <c r="Q27" s="244"/>
      <c r="R27" s="245"/>
    </row>
    <row r="28" s="8" customFormat="1" ht="20.25" customHeight="1" spans="1:18">
      <c r="A28" s="56" t="s">
        <v>83</v>
      </c>
      <c r="B28" s="49" t="s">
        <v>84</v>
      </c>
      <c r="C28" s="49"/>
      <c r="D28" s="94" t="s">
        <v>80</v>
      </c>
      <c r="E28" s="95">
        <v>5000</v>
      </c>
      <c r="F28" s="96">
        <v>1</v>
      </c>
      <c r="G28" s="97">
        <v>4</v>
      </c>
      <c r="H28" s="47"/>
      <c r="I28" s="203"/>
      <c r="J28" s="175"/>
      <c r="K28" s="175"/>
      <c r="L28" s="175"/>
      <c r="M28" s="175"/>
      <c r="N28" s="175"/>
      <c r="O28" s="96"/>
      <c r="P28" s="176"/>
      <c r="Q28" s="244"/>
      <c r="R28" s="245"/>
    </row>
    <row r="29" s="8" customFormat="1" ht="49.25" customHeight="1" spans="1:18">
      <c r="A29" s="56" t="s">
        <v>85</v>
      </c>
      <c r="B29" s="49" t="s">
        <v>86</v>
      </c>
      <c r="C29" s="49"/>
      <c r="D29" s="94" t="s">
        <v>80</v>
      </c>
      <c r="E29" s="95">
        <v>800</v>
      </c>
      <c r="F29" s="96">
        <v>1</v>
      </c>
      <c r="G29" s="97">
        <v>4</v>
      </c>
      <c r="H29" s="47"/>
      <c r="I29" s="203"/>
      <c r="J29" s="175"/>
      <c r="K29" s="175"/>
      <c r="L29" s="175"/>
      <c r="M29" s="175"/>
      <c r="N29" s="175"/>
      <c r="O29" s="96"/>
      <c r="P29" s="176"/>
      <c r="Q29" s="244"/>
      <c r="R29" s="245"/>
    </row>
    <row r="30" s="8" customFormat="1" ht="27.75" customHeight="1" spans="1:18">
      <c r="A30" s="56" t="s">
        <v>87</v>
      </c>
      <c r="B30" s="49" t="s">
        <v>88</v>
      </c>
      <c r="C30" s="98" t="s">
        <v>89</v>
      </c>
      <c r="D30" s="94" t="s">
        <v>90</v>
      </c>
      <c r="E30" s="95">
        <v>10000</v>
      </c>
      <c r="F30" s="96">
        <v>2</v>
      </c>
      <c r="G30" s="97">
        <v>4</v>
      </c>
      <c r="H30" s="47"/>
      <c r="I30" s="203"/>
      <c r="J30" s="175"/>
      <c r="K30" s="175"/>
      <c r="L30" s="175"/>
      <c r="M30" s="175"/>
      <c r="N30" s="175"/>
      <c r="O30" s="96"/>
      <c r="P30" s="176"/>
      <c r="Q30" s="244"/>
      <c r="R30" s="245"/>
    </row>
    <row r="31" s="8" customFormat="1" ht="75.75" customHeight="1" spans="1:18">
      <c r="A31" s="56" t="s">
        <v>91</v>
      </c>
      <c r="B31" s="49" t="s">
        <v>92</v>
      </c>
      <c r="C31" s="49" t="s">
        <v>93</v>
      </c>
      <c r="D31" s="94" t="s">
        <v>64</v>
      </c>
      <c r="E31" s="95">
        <v>100</v>
      </c>
      <c r="F31" s="96">
        <v>2</v>
      </c>
      <c r="G31" s="97">
        <v>120</v>
      </c>
      <c r="H31" s="47"/>
      <c r="I31" s="204"/>
      <c r="J31" s="175"/>
      <c r="K31" s="175"/>
      <c r="L31" s="175"/>
      <c r="M31" s="175"/>
      <c r="N31" s="175"/>
      <c r="O31" s="96"/>
      <c r="P31" s="176"/>
      <c r="Q31" s="244"/>
      <c r="R31" s="245"/>
    </row>
    <row r="32" s="6" customFormat="1" customHeight="1" spans="1:18">
      <c r="A32" s="59" t="s">
        <v>40</v>
      </c>
      <c r="B32" s="60"/>
      <c r="C32" s="60"/>
      <c r="D32" s="60"/>
      <c r="E32" s="61"/>
      <c r="F32" s="62"/>
      <c r="G32" s="63"/>
      <c r="H32" s="64"/>
      <c r="I32" s="180"/>
      <c r="J32" s="181"/>
      <c r="K32" s="181"/>
      <c r="L32" s="182" t="s">
        <v>40</v>
      </c>
      <c r="M32" s="181"/>
      <c r="N32" s="181"/>
      <c r="O32" s="184"/>
      <c r="P32" s="185"/>
      <c r="Q32" s="250"/>
      <c r="R32" s="251"/>
    </row>
    <row r="33" s="9" customFormat="1" ht="40.5" customHeight="1" spans="1:18">
      <c r="A33" s="99" t="s">
        <v>94</v>
      </c>
      <c r="B33" s="100" t="s">
        <v>95</v>
      </c>
      <c r="C33" s="101"/>
      <c r="D33" s="102"/>
      <c r="E33" s="103"/>
      <c r="F33" s="92"/>
      <c r="G33" s="103"/>
      <c r="H33" s="103"/>
      <c r="I33" s="103"/>
      <c r="J33" s="200"/>
      <c r="K33" s="200"/>
      <c r="L33" s="200"/>
      <c r="M33" s="200"/>
      <c r="N33" s="200"/>
      <c r="O33" s="200"/>
      <c r="P33" s="185"/>
      <c r="Q33" s="250"/>
      <c r="R33" s="255"/>
    </row>
    <row r="34" s="4" customFormat="1" ht="90.75" customHeight="1" spans="1:18">
      <c r="A34" s="56" t="s">
        <v>96</v>
      </c>
      <c r="B34" s="58" t="s">
        <v>97</v>
      </c>
      <c r="C34" s="104" t="s">
        <v>98</v>
      </c>
      <c r="D34" s="51" t="s">
        <v>22</v>
      </c>
      <c r="E34" s="46">
        <v>2000</v>
      </c>
      <c r="F34" s="45">
        <v>1</v>
      </c>
      <c r="G34" s="46">
        <v>5</v>
      </c>
      <c r="H34" s="105">
        <f t="shared" ref="H34:H42" si="10">F34*G34*E34</f>
        <v>10000</v>
      </c>
      <c r="I34" s="191" t="s">
        <v>99</v>
      </c>
      <c r="J34" s="46">
        <v>2000</v>
      </c>
      <c r="K34" s="45">
        <v>1</v>
      </c>
      <c r="L34" s="46">
        <v>5</v>
      </c>
      <c r="M34" s="105">
        <f t="shared" ref="M34:M42" si="11">K34*L34*J34</f>
        <v>10000</v>
      </c>
      <c r="N34" s="175"/>
      <c r="O34" s="46">
        <v>2000</v>
      </c>
      <c r="P34" s="176">
        <f t="shared" ref="P34:P46" si="12">H34-M34</f>
        <v>0</v>
      </c>
      <c r="Q34" s="244">
        <f t="shared" ref="Q34:Q42" si="13">P34/H34</f>
        <v>0</v>
      </c>
      <c r="R34" s="245"/>
    </row>
    <row r="35" s="10" customFormat="1" ht="69" customHeight="1" spans="1:18">
      <c r="A35" s="106" t="s">
        <v>100</v>
      </c>
      <c r="B35" s="107" t="s">
        <v>101</v>
      </c>
      <c r="C35" s="108" t="s">
        <v>102</v>
      </c>
      <c r="D35" s="109" t="s">
        <v>103</v>
      </c>
      <c r="E35" s="110">
        <v>400</v>
      </c>
      <c r="F35" s="111">
        <v>5</v>
      </c>
      <c r="G35" s="110">
        <v>40</v>
      </c>
      <c r="H35" s="112">
        <f t="shared" si="10"/>
        <v>80000</v>
      </c>
      <c r="I35" s="205" t="s">
        <v>104</v>
      </c>
      <c r="J35" s="110">
        <v>400</v>
      </c>
      <c r="K35" s="111">
        <v>5</v>
      </c>
      <c r="L35" s="206">
        <v>1</v>
      </c>
      <c r="M35" s="207">
        <f t="shared" si="11"/>
        <v>2000</v>
      </c>
      <c r="N35" s="208" t="s">
        <v>105</v>
      </c>
      <c r="O35" s="209">
        <v>400</v>
      </c>
      <c r="P35" s="210">
        <f t="shared" si="12"/>
        <v>78000</v>
      </c>
      <c r="Q35" s="256">
        <f t="shared" si="13"/>
        <v>0.975</v>
      </c>
      <c r="R35" s="257" t="s">
        <v>106</v>
      </c>
    </row>
    <row r="36" s="4" customFormat="1" ht="36.65" customHeight="1" spans="1:18">
      <c r="A36" s="56" t="s">
        <v>107</v>
      </c>
      <c r="B36" s="49" t="s">
        <v>108</v>
      </c>
      <c r="C36" s="104" t="s">
        <v>109</v>
      </c>
      <c r="D36" s="51" t="s">
        <v>103</v>
      </c>
      <c r="E36" s="46">
        <v>549</v>
      </c>
      <c r="F36" s="45">
        <v>27</v>
      </c>
      <c r="G36" s="46">
        <v>2</v>
      </c>
      <c r="H36" s="105">
        <f t="shared" si="10"/>
        <v>29646</v>
      </c>
      <c r="I36" s="191" t="s">
        <v>110</v>
      </c>
      <c r="J36" s="46">
        <v>549</v>
      </c>
      <c r="K36" s="45">
        <v>27</v>
      </c>
      <c r="L36" s="46">
        <v>2</v>
      </c>
      <c r="M36" s="105">
        <f t="shared" si="11"/>
        <v>29646</v>
      </c>
      <c r="N36" s="191"/>
      <c r="O36" s="46">
        <v>550</v>
      </c>
      <c r="P36" s="176">
        <f t="shared" si="12"/>
        <v>0</v>
      </c>
      <c r="Q36" s="244">
        <f t="shared" si="13"/>
        <v>0</v>
      </c>
      <c r="R36" s="245"/>
    </row>
    <row r="37" s="9" customFormat="1" ht="34.25" customHeight="1" spans="1:18">
      <c r="A37" s="113" t="s">
        <v>111</v>
      </c>
      <c r="B37" s="114" t="s">
        <v>112</v>
      </c>
      <c r="C37" s="115" t="s">
        <v>113</v>
      </c>
      <c r="D37" s="116" t="s">
        <v>103</v>
      </c>
      <c r="E37" s="117">
        <v>549</v>
      </c>
      <c r="F37" s="74">
        <v>42</v>
      </c>
      <c r="G37" s="117">
        <v>2</v>
      </c>
      <c r="H37" s="118">
        <f t="shared" si="10"/>
        <v>46116</v>
      </c>
      <c r="I37" s="188" t="s">
        <v>114</v>
      </c>
      <c r="J37" s="117">
        <v>549</v>
      </c>
      <c r="K37" s="74">
        <v>42</v>
      </c>
      <c r="L37" s="117">
        <v>2</v>
      </c>
      <c r="M37" s="118">
        <f t="shared" si="11"/>
        <v>46116</v>
      </c>
      <c r="N37" s="211"/>
      <c r="O37" s="75">
        <v>550</v>
      </c>
      <c r="P37" s="185">
        <f t="shared" si="12"/>
        <v>0</v>
      </c>
      <c r="Q37" s="250">
        <f t="shared" si="13"/>
        <v>0</v>
      </c>
      <c r="R37" s="255"/>
    </row>
    <row r="38" s="9" customFormat="1" ht="57.75" customHeight="1" spans="1:18">
      <c r="A38" s="113" t="s">
        <v>115</v>
      </c>
      <c r="B38" s="119" t="s">
        <v>116</v>
      </c>
      <c r="C38" s="120" t="s">
        <v>117</v>
      </c>
      <c r="D38" s="121" t="s">
        <v>22</v>
      </c>
      <c r="E38" s="75">
        <v>2000</v>
      </c>
      <c r="F38" s="122">
        <v>1</v>
      </c>
      <c r="G38" s="75">
        <v>40</v>
      </c>
      <c r="H38" s="123">
        <f t="shared" si="10"/>
        <v>80000</v>
      </c>
      <c r="I38" s="188" t="s">
        <v>118</v>
      </c>
      <c r="J38" s="75">
        <v>2000</v>
      </c>
      <c r="K38" s="122">
        <v>1</v>
      </c>
      <c r="L38" s="117">
        <v>26</v>
      </c>
      <c r="M38" s="123">
        <f t="shared" si="11"/>
        <v>52000</v>
      </c>
      <c r="N38" s="212" t="s">
        <v>105</v>
      </c>
      <c r="O38" s="75">
        <v>2000</v>
      </c>
      <c r="P38" s="190">
        <f t="shared" si="12"/>
        <v>28000</v>
      </c>
      <c r="Q38" s="253">
        <f t="shared" si="13"/>
        <v>0.35</v>
      </c>
      <c r="R38" s="254" t="s">
        <v>106</v>
      </c>
    </row>
    <row r="39" s="11" customFormat="1" ht="55.5" customHeight="1" spans="1:18">
      <c r="A39" s="113" t="s">
        <v>119</v>
      </c>
      <c r="B39" s="124" t="s">
        <v>120</v>
      </c>
      <c r="C39" s="125" t="s">
        <v>121</v>
      </c>
      <c r="D39" s="126" t="s">
        <v>103</v>
      </c>
      <c r="E39" s="75">
        <v>386</v>
      </c>
      <c r="F39" s="122">
        <v>19</v>
      </c>
      <c r="G39" s="75">
        <v>40</v>
      </c>
      <c r="H39" s="123">
        <f t="shared" si="10"/>
        <v>293360</v>
      </c>
      <c r="I39" s="188"/>
      <c r="J39" s="75">
        <v>386</v>
      </c>
      <c r="K39" s="122">
        <v>19</v>
      </c>
      <c r="L39" s="117">
        <v>26</v>
      </c>
      <c r="M39" s="123">
        <f t="shared" si="11"/>
        <v>190684</v>
      </c>
      <c r="N39" s="212" t="s">
        <v>105</v>
      </c>
      <c r="O39" s="75"/>
      <c r="P39" s="190">
        <f t="shared" si="12"/>
        <v>102676</v>
      </c>
      <c r="Q39" s="253">
        <f t="shared" si="13"/>
        <v>0.35</v>
      </c>
      <c r="R39" s="254" t="s">
        <v>106</v>
      </c>
    </row>
    <row r="40" s="7" customFormat="1" ht="78" customHeight="1" spans="1:21">
      <c r="A40" s="113" t="s">
        <v>122</v>
      </c>
      <c r="B40" s="119" t="s">
        <v>123</v>
      </c>
      <c r="C40" s="125" t="s">
        <v>124</v>
      </c>
      <c r="D40" s="121" t="s">
        <v>90</v>
      </c>
      <c r="E40" s="75">
        <v>386</v>
      </c>
      <c r="F40" s="122">
        <v>30</v>
      </c>
      <c r="G40" s="117">
        <v>4</v>
      </c>
      <c r="H40" s="127">
        <f t="shared" si="10"/>
        <v>46320</v>
      </c>
      <c r="I40" s="213" t="s">
        <v>125</v>
      </c>
      <c r="J40" s="214">
        <v>386</v>
      </c>
      <c r="K40" s="74">
        <v>30</v>
      </c>
      <c r="L40" s="117">
        <v>8</v>
      </c>
      <c r="M40" s="76">
        <f t="shared" si="11"/>
        <v>92640</v>
      </c>
      <c r="N40" s="215" t="s">
        <v>126</v>
      </c>
      <c r="O40" s="189"/>
      <c r="P40" s="190">
        <f t="shared" si="12"/>
        <v>-46320</v>
      </c>
      <c r="Q40" s="253">
        <f t="shared" si="13"/>
        <v>-1</v>
      </c>
      <c r="R40" s="258" t="s">
        <v>127</v>
      </c>
      <c r="S40" s="259"/>
      <c r="T40" s="259"/>
      <c r="U40" s="259"/>
    </row>
    <row r="41" s="7" customFormat="1" ht="29" spans="1:21">
      <c r="A41" s="113" t="s">
        <v>128</v>
      </c>
      <c r="B41" s="128" t="s">
        <v>129</v>
      </c>
      <c r="C41" s="114" t="s">
        <v>130</v>
      </c>
      <c r="D41" s="116" t="s">
        <v>131</v>
      </c>
      <c r="E41" s="117">
        <v>35000</v>
      </c>
      <c r="F41" s="74">
        <v>1</v>
      </c>
      <c r="G41" s="117">
        <v>1</v>
      </c>
      <c r="H41" s="129">
        <f t="shared" si="10"/>
        <v>35000</v>
      </c>
      <c r="I41" s="216" t="s">
        <v>132</v>
      </c>
      <c r="J41" s="117">
        <v>35000</v>
      </c>
      <c r="K41" s="74">
        <v>1</v>
      </c>
      <c r="L41" s="117">
        <v>1</v>
      </c>
      <c r="M41" s="129">
        <f t="shared" si="11"/>
        <v>35000</v>
      </c>
      <c r="N41" s="189"/>
      <c r="O41" s="189"/>
      <c r="P41" s="185">
        <f t="shared" si="12"/>
        <v>0</v>
      </c>
      <c r="Q41" s="250">
        <f t="shared" si="13"/>
        <v>0</v>
      </c>
      <c r="R41" s="260"/>
      <c r="S41" s="259"/>
      <c r="T41" s="259"/>
      <c r="U41" s="259"/>
    </row>
    <row r="42" s="7" customFormat="1" ht="51.75" customHeight="1" spans="1:21">
      <c r="A42" s="113" t="s">
        <v>133</v>
      </c>
      <c r="B42" s="125" t="s">
        <v>134</v>
      </c>
      <c r="C42" s="125" t="s">
        <v>135</v>
      </c>
      <c r="D42" s="130" t="s">
        <v>136</v>
      </c>
      <c r="E42" s="131">
        <v>4000</v>
      </c>
      <c r="F42" s="132">
        <v>1</v>
      </c>
      <c r="G42" s="133">
        <v>1</v>
      </c>
      <c r="H42" s="129">
        <f t="shared" si="10"/>
        <v>4000</v>
      </c>
      <c r="I42" s="217"/>
      <c r="J42" s="131">
        <v>4000</v>
      </c>
      <c r="K42" s="132">
        <v>1</v>
      </c>
      <c r="L42" s="133">
        <v>1</v>
      </c>
      <c r="M42" s="129">
        <f t="shared" si="11"/>
        <v>4000</v>
      </c>
      <c r="N42" s="189"/>
      <c r="O42" s="189"/>
      <c r="P42" s="185">
        <f t="shared" si="12"/>
        <v>0</v>
      </c>
      <c r="Q42" s="250">
        <f t="shared" si="13"/>
        <v>0</v>
      </c>
      <c r="R42" s="260"/>
      <c r="S42" s="259"/>
      <c r="T42" s="259"/>
      <c r="U42" s="259"/>
    </row>
    <row r="43" s="4" customFormat="1" ht="35.25" customHeight="1" spans="1:18">
      <c r="A43" s="134"/>
      <c r="B43" s="77" t="s">
        <v>137</v>
      </c>
      <c r="C43" s="58" t="s">
        <v>138</v>
      </c>
      <c r="D43" s="51" t="s">
        <v>103</v>
      </c>
      <c r="E43" s="46"/>
      <c r="F43" s="45"/>
      <c r="G43" s="46"/>
      <c r="H43" s="47"/>
      <c r="I43" s="193"/>
      <c r="J43" s="46">
        <v>240</v>
      </c>
      <c r="K43" s="45">
        <v>18</v>
      </c>
      <c r="L43" s="46">
        <v>2</v>
      </c>
      <c r="M43" s="47">
        <f t="shared" ref="M43:M46" si="14">J43*K43*L43</f>
        <v>8640</v>
      </c>
      <c r="N43" s="218" t="s">
        <v>139</v>
      </c>
      <c r="O43" s="175"/>
      <c r="P43" s="176">
        <f t="shared" si="12"/>
        <v>-8640</v>
      </c>
      <c r="Q43" s="244" t="s">
        <v>140</v>
      </c>
      <c r="R43" s="245" t="s">
        <v>141</v>
      </c>
    </row>
    <row r="44" s="4" customFormat="1" ht="29" spans="1:18">
      <c r="A44" s="135"/>
      <c r="B44" s="136"/>
      <c r="C44" s="58" t="s">
        <v>142</v>
      </c>
      <c r="D44" s="51" t="s">
        <v>143</v>
      </c>
      <c r="E44" s="46"/>
      <c r="F44" s="45"/>
      <c r="G44" s="46"/>
      <c r="H44" s="47"/>
      <c r="I44" s="193"/>
      <c r="J44" s="46">
        <v>150</v>
      </c>
      <c r="K44" s="45">
        <v>42</v>
      </c>
      <c r="L44" s="46">
        <v>4</v>
      </c>
      <c r="M44" s="47">
        <f t="shared" si="14"/>
        <v>25200</v>
      </c>
      <c r="N44" s="219"/>
      <c r="O44" s="175"/>
      <c r="P44" s="176">
        <f t="shared" si="12"/>
        <v>-25200</v>
      </c>
      <c r="Q44" s="244" t="s">
        <v>140</v>
      </c>
      <c r="R44" s="261" t="s">
        <v>144</v>
      </c>
    </row>
    <row r="45" s="4" customFormat="1" spans="1:18">
      <c r="A45" s="135"/>
      <c r="B45" s="136"/>
      <c r="C45" s="58" t="s">
        <v>145</v>
      </c>
      <c r="D45" s="51" t="s">
        <v>22</v>
      </c>
      <c r="E45" s="46"/>
      <c r="F45" s="45"/>
      <c r="G45" s="46"/>
      <c r="H45" s="47"/>
      <c r="I45" s="193"/>
      <c r="J45" s="46">
        <v>1000</v>
      </c>
      <c r="K45" s="45">
        <v>4</v>
      </c>
      <c r="L45" s="46">
        <v>4</v>
      </c>
      <c r="M45" s="47">
        <v>16000</v>
      </c>
      <c r="N45" s="219"/>
      <c r="O45" s="175">
        <v>1000</v>
      </c>
      <c r="P45" s="176">
        <f t="shared" si="12"/>
        <v>-16000</v>
      </c>
      <c r="Q45" s="244" t="s">
        <v>140</v>
      </c>
      <c r="R45" s="262"/>
    </row>
    <row r="46" s="4" customFormat="1" spans="1:18">
      <c r="A46" s="137"/>
      <c r="B46" s="138"/>
      <c r="C46" s="58" t="s">
        <v>146</v>
      </c>
      <c r="D46" s="51" t="s">
        <v>147</v>
      </c>
      <c r="E46" s="46"/>
      <c r="F46" s="45"/>
      <c r="G46" s="46"/>
      <c r="H46" s="47"/>
      <c r="I46" s="193"/>
      <c r="J46" s="206">
        <v>190</v>
      </c>
      <c r="K46" s="45">
        <v>6</v>
      </c>
      <c r="L46" s="46">
        <v>2</v>
      </c>
      <c r="M46" s="220">
        <f t="shared" si="14"/>
        <v>2280</v>
      </c>
      <c r="N46" s="221"/>
      <c r="O46" s="175"/>
      <c r="P46" s="176">
        <f t="shared" si="12"/>
        <v>-2280</v>
      </c>
      <c r="Q46" s="244" t="s">
        <v>140</v>
      </c>
      <c r="R46" s="263"/>
    </row>
    <row r="47" s="6" customFormat="1" customHeight="1" spans="1:18">
      <c r="A47" s="59" t="s">
        <v>40</v>
      </c>
      <c r="B47" s="60"/>
      <c r="C47" s="60"/>
      <c r="D47" s="60"/>
      <c r="E47" s="61"/>
      <c r="F47" s="62"/>
      <c r="G47" s="63"/>
      <c r="H47" s="64">
        <f>SUM(H34:H43)</f>
        <v>624442</v>
      </c>
      <c r="I47" s="180"/>
      <c r="J47" s="181"/>
      <c r="K47" s="181"/>
      <c r="L47" s="182" t="s">
        <v>40</v>
      </c>
      <c r="M47" s="183">
        <f>SUM(M34:M46)</f>
        <v>514206</v>
      </c>
      <c r="N47" s="181"/>
      <c r="O47" s="184"/>
      <c r="P47" s="185"/>
      <c r="Q47" s="250"/>
      <c r="R47" s="251"/>
    </row>
    <row r="48" s="9" customFormat="1" ht="35" customHeight="1" spans="1:18">
      <c r="A48" s="99" t="s">
        <v>148</v>
      </c>
      <c r="B48" s="100" t="s">
        <v>149</v>
      </c>
      <c r="C48" s="139"/>
      <c r="D48" s="140"/>
      <c r="E48" s="141"/>
      <c r="F48" s="142"/>
      <c r="G48" s="141"/>
      <c r="H48" s="141"/>
      <c r="I48" s="141"/>
      <c r="J48" s="200"/>
      <c r="K48" s="200"/>
      <c r="L48" s="200"/>
      <c r="M48" s="200"/>
      <c r="N48" s="200"/>
      <c r="O48" s="103"/>
      <c r="P48" s="185"/>
      <c r="Q48" s="250"/>
      <c r="R48" s="255"/>
    </row>
    <row r="49" s="4" customFormat="1" ht="69" customHeight="1" spans="1:18">
      <c r="A49" s="143" t="s">
        <v>150</v>
      </c>
      <c r="B49" s="57" t="s">
        <v>151</v>
      </c>
      <c r="C49" s="58" t="s">
        <v>152</v>
      </c>
      <c r="D49" s="51" t="s">
        <v>153</v>
      </c>
      <c r="E49" s="46">
        <v>3550</v>
      </c>
      <c r="F49" s="45">
        <v>1</v>
      </c>
      <c r="G49" s="46">
        <v>34</v>
      </c>
      <c r="H49" s="47">
        <f t="shared" ref="H49:H51" si="15">F49*G49*E49</f>
        <v>120700</v>
      </c>
      <c r="I49" s="202" t="s">
        <v>154</v>
      </c>
      <c r="J49" s="175"/>
      <c r="K49" s="175"/>
      <c r="L49" s="175"/>
      <c r="M49" s="222">
        <v>58466.67</v>
      </c>
      <c r="N49" s="223" t="s">
        <v>155</v>
      </c>
      <c r="O49" s="224"/>
      <c r="P49" s="176">
        <f>H49+H50-M49</f>
        <v>182933.33</v>
      </c>
      <c r="Q49" s="244">
        <f>P49/H52</f>
        <v>0.65756049604601</v>
      </c>
      <c r="R49" s="264" t="s">
        <v>156</v>
      </c>
    </row>
    <row r="50" s="4" customFormat="1" ht="57.75" customHeight="1" spans="1:18">
      <c r="A50" s="143" t="s">
        <v>157</v>
      </c>
      <c r="B50" s="57" t="s">
        <v>158</v>
      </c>
      <c r="C50" s="58" t="s">
        <v>159</v>
      </c>
      <c r="D50" s="51" t="s">
        <v>153</v>
      </c>
      <c r="E50" s="46">
        <v>3550</v>
      </c>
      <c r="F50" s="45">
        <v>1</v>
      </c>
      <c r="G50" s="46">
        <v>34</v>
      </c>
      <c r="H50" s="47">
        <f t="shared" si="15"/>
        <v>120700</v>
      </c>
      <c r="I50" s="204"/>
      <c r="J50" s="175"/>
      <c r="K50" s="175"/>
      <c r="L50" s="175"/>
      <c r="M50" s="225"/>
      <c r="N50" s="226"/>
      <c r="O50" s="224"/>
      <c r="R50" s="265"/>
    </row>
    <row r="51" s="7" customFormat="1" ht="27.65" customHeight="1" spans="1:18">
      <c r="A51" s="144" t="s">
        <v>160</v>
      </c>
      <c r="B51" s="145" t="s">
        <v>161</v>
      </c>
      <c r="C51" s="125" t="s">
        <v>162</v>
      </c>
      <c r="D51" s="121" t="s">
        <v>163</v>
      </c>
      <c r="E51" s="75">
        <v>2300</v>
      </c>
      <c r="F51" s="122">
        <v>4</v>
      </c>
      <c r="G51" s="117">
        <v>4</v>
      </c>
      <c r="H51" s="129">
        <f t="shared" si="15"/>
        <v>36800</v>
      </c>
      <c r="I51" s="188" t="s">
        <v>164</v>
      </c>
      <c r="J51" s="189"/>
      <c r="K51" s="189"/>
      <c r="L51" s="189"/>
      <c r="M51" s="189"/>
      <c r="N51" s="189"/>
      <c r="O51" s="75"/>
      <c r="P51" s="227">
        <f>H51-M50</f>
        <v>36800</v>
      </c>
      <c r="Q51" s="266">
        <f t="shared" ref="Q51:Q80" si="16">P51/H51</f>
        <v>1</v>
      </c>
      <c r="R51" s="267"/>
    </row>
    <row r="52" s="6" customFormat="1" customHeight="1" spans="1:18">
      <c r="A52" s="59" t="s">
        <v>40</v>
      </c>
      <c r="B52" s="60"/>
      <c r="C52" s="60"/>
      <c r="D52" s="60"/>
      <c r="E52" s="61"/>
      <c r="F52" s="62"/>
      <c r="G52" s="63"/>
      <c r="H52" s="64">
        <f>SUM(H49:H51)</f>
        <v>278200</v>
      </c>
      <c r="I52" s="180"/>
      <c r="J52" s="182"/>
      <c r="K52" s="182"/>
      <c r="L52" s="182" t="s">
        <v>40</v>
      </c>
      <c r="M52" s="182">
        <f>SUM(M49:M51)</f>
        <v>58466.67</v>
      </c>
      <c r="N52" s="228"/>
      <c r="O52" s="184"/>
      <c r="P52" s="190"/>
      <c r="Q52" s="253"/>
      <c r="R52" s="251"/>
    </row>
    <row r="53" s="9" customFormat="1" ht="35" customHeight="1" spans="1:18">
      <c r="A53" s="99" t="s">
        <v>165</v>
      </c>
      <c r="B53" s="100" t="s">
        <v>166</v>
      </c>
      <c r="C53" s="139"/>
      <c r="D53" s="140"/>
      <c r="E53" s="141"/>
      <c r="F53" s="142"/>
      <c r="G53" s="141"/>
      <c r="H53" s="141"/>
      <c r="I53" s="141"/>
      <c r="J53" s="200"/>
      <c r="K53" s="200"/>
      <c r="L53" s="200"/>
      <c r="M53" s="200"/>
      <c r="N53" s="200"/>
      <c r="O53" s="103"/>
      <c r="P53" s="185"/>
      <c r="Q53" s="250"/>
      <c r="R53" s="255"/>
    </row>
    <row r="54" s="4" customFormat="1" ht="31.5" customHeight="1" spans="1:18">
      <c r="A54" s="56" t="s">
        <v>167</v>
      </c>
      <c r="B54" s="49" t="s">
        <v>168</v>
      </c>
      <c r="C54" s="42" t="s">
        <v>169</v>
      </c>
      <c r="D54" s="43" t="s">
        <v>170</v>
      </c>
      <c r="E54" s="44">
        <v>500</v>
      </c>
      <c r="F54" s="45">
        <v>2</v>
      </c>
      <c r="G54" s="46">
        <v>1</v>
      </c>
      <c r="H54" s="47">
        <f t="shared" ref="H54:H80" si="17">F54*G54*E54</f>
        <v>1000</v>
      </c>
      <c r="I54" s="191"/>
      <c r="J54" s="44">
        <v>500</v>
      </c>
      <c r="K54" s="45">
        <v>2</v>
      </c>
      <c r="L54" s="46">
        <v>1</v>
      </c>
      <c r="M54" s="47">
        <f t="shared" ref="M54:M80" si="18">K54*L54*J54</f>
        <v>1000</v>
      </c>
      <c r="N54" s="229" t="s">
        <v>171</v>
      </c>
      <c r="O54" s="175"/>
      <c r="P54" s="176">
        <f t="shared" ref="P54:P80" si="19">H54-M54</f>
        <v>0</v>
      </c>
      <c r="Q54" s="244">
        <f t="shared" si="16"/>
        <v>0</v>
      </c>
      <c r="R54" s="245"/>
    </row>
    <row r="55" s="4" customFormat="1" ht="33.75" customHeight="1" spans="1:18">
      <c r="A55" s="56" t="s">
        <v>172</v>
      </c>
      <c r="B55" s="49" t="s">
        <v>173</v>
      </c>
      <c r="C55" s="104"/>
      <c r="D55" s="51" t="s">
        <v>170</v>
      </c>
      <c r="E55" s="46">
        <v>150</v>
      </c>
      <c r="F55" s="45">
        <v>20</v>
      </c>
      <c r="G55" s="46">
        <v>1</v>
      </c>
      <c r="H55" s="47">
        <f t="shared" si="17"/>
        <v>3000</v>
      </c>
      <c r="I55" s="191"/>
      <c r="J55" s="46">
        <v>150</v>
      </c>
      <c r="K55" s="45">
        <v>20</v>
      </c>
      <c r="L55" s="46">
        <v>2</v>
      </c>
      <c r="M55" s="47">
        <f t="shared" si="18"/>
        <v>6000</v>
      </c>
      <c r="N55" s="230"/>
      <c r="O55" s="175"/>
      <c r="P55" s="176">
        <f t="shared" si="19"/>
        <v>-3000</v>
      </c>
      <c r="Q55" s="244">
        <f t="shared" si="16"/>
        <v>-1</v>
      </c>
      <c r="R55" s="245" t="s">
        <v>174</v>
      </c>
    </row>
    <row r="56" s="4" customFormat="1" ht="32.25" customHeight="1" spans="1:18">
      <c r="A56" s="56" t="s">
        <v>175</v>
      </c>
      <c r="B56" s="49" t="s">
        <v>176</v>
      </c>
      <c r="C56" s="104" t="s">
        <v>177</v>
      </c>
      <c r="D56" s="51" t="s">
        <v>170</v>
      </c>
      <c r="E56" s="46">
        <v>150</v>
      </c>
      <c r="F56" s="45">
        <v>6</v>
      </c>
      <c r="G56" s="46">
        <v>1</v>
      </c>
      <c r="H56" s="47">
        <f t="shared" si="17"/>
        <v>900</v>
      </c>
      <c r="I56" s="191"/>
      <c r="J56" s="46">
        <v>150</v>
      </c>
      <c r="K56" s="45">
        <v>6</v>
      </c>
      <c r="L56" s="46">
        <v>1</v>
      </c>
      <c r="M56" s="47">
        <f t="shared" si="18"/>
        <v>900</v>
      </c>
      <c r="N56" s="230"/>
      <c r="O56" s="175"/>
      <c r="P56" s="176">
        <f t="shared" si="19"/>
        <v>0</v>
      </c>
      <c r="Q56" s="244">
        <f t="shared" si="16"/>
        <v>0</v>
      </c>
      <c r="R56" s="245"/>
    </row>
    <row r="57" s="4" customFormat="1" ht="30.75" customHeight="1" spans="1:18">
      <c r="A57" s="56" t="s">
        <v>178</v>
      </c>
      <c r="B57" s="49" t="s">
        <v>179</v>
      </c>
      <c r="C57" s="146" t="s">
        <v>180</v>
      </c>
      <c r="D57" s="147" t="s">
        <v>181</v>
      </c>
      <c r="E57" s="148">
        <v>18</v>
      </c>
      <c r="F57" s="149">
        <v>30</v>
      </c>
      <c r="G57" s="46">
        <v>1</v>
      </c>
      <c r="H57" s="47">
        <f t="shared" si="17"/>
        <v>540</v>
      </c>
      <c r="I57" s="191"/>
      <c r="J57" s="148">
        <v>18</v>
      </c>
      <c r="K57" s="149">
        <v>30</v>
      </c>
      <c r="L57" s="46">
        <v>1</v>
      </c>
      <c r="M57" s="47">
        <f t="shared" si="18"/>
        <v>540</v>
      </c>
      <c r="N57" s="230"/>
      <c r="O57" s="148"/>
      <c r="P57" s="176">
        <f t="shared" si="19"/>
        <v>0</v>
      </c>
      <c r="Q57" s="244">
        <f t="shared" si="16"/>
        <v>0</v>
      </c>
      <c r="R57" s="245"/>
    </row>
    <row r="58" s="4" customFormat="1" ht="31.5" customHeight="1" spans="1:18">
      <c r="A58" s="56" t="s">
        <v>182</v>
      </c>
      <c r="B58" s="49" t="s">
        <v>183</v>
      </c>
      <c r="C58" s="104" t="s">
        <v>184</v>
      </c>
      <c r="D58" s="51" t="s">
        <v>170</v>
      </c>
      <c r="E58" s="46">
        <v>2500</v>
      </c>
      <c r="F58" s="45">
        <v>1</v>
      </c>
      <c r="G58" s="46">
        <v>1</v>
      </c>
      <c r="H58" s="47">
        <f t="shared" si="17"/>
        <v>2500</v>
      </c>
      <c r="I58" s="191"/>
      <c r="J58" s="46">
        <v>2500</v>
      </c>
      <c r="K58" s="45">
        <v>1</v>
      </c>
      <c r="L58" s="46">
        <v>2</v>
      </c>
      <c r="M58" s="47">
        <f t="shared" si="18"/>
        <v>5000</v>
      </c>
      <c r="N58" s="230"/>
      <c r="O58" s="175"/>
      <c r="P58" s="176">
        <f t="shared" si="19"/>
        <v>-2500</v>
      </c>
      <c r="Q58" s="244">
        <f t="shared" si="16"/>
        <v>-1</v>
      </c>
      <c r="R58" s="245" t="s">
        <v>174</v>
      </c>
    </row>
    <row r="59" s="4" customFormat="1" spans="1:18">
      <c r="A59" s="56" t="s">
        <v>185</v>
      </c>
      <c r="B59" s="49" t="s">
        <v>186</v>
      </c>
      <c r="C59" s="150" t="s">
        <v>187</v>
      </c>
      <c r="D59" s="151" t="s">
        <v>170</v>
      </c>
      <c r="E59" s="152">
        <v>50</v>
      </c>
      <c r="F59" s="153">
        <v>3</v>
      </c>
      <c r="G59" s="46">
        <v>1</v>
      </c>
      <c r="H59" s="47">
        <f t="shared" si="17"/>
        <v>150</v>
      </c>
      <c r="I59" s="191"/>
      <c r="J59" s="152">
        <v>50</v>
      </c>
      <c r="K59" s="153">
        <v>3</v>
      </c>
      <c r="L59" s="46">
        <v>2</v>
      </c>
      <c r="M59" s="47">
        <f t="shared" si="18"/>
        <v>300</v>
      </c>
      <c r="N59" s="230"/>
      <c r="O59" s="175">
        <v>80</v>
      </c>
      <c r="P59" s="176">
        <f t="shared" si="19"/>
        <v>-150</v>
      </c>
      <c r="Q59" s="244">
        <f t="shared" si="16"/>
        <v>-1</v>
      </c>
      <c r="R59" s="245" t="s">
        <v>174</v>
      </c>
    </row>
    <row r="60" s="12" customFormat="1" ht="93" customHeight="1" spans="1:18">
      <c r="A60" s="154" t="s">
        <v>188</v>
      </c>
      <c r="B60" s="155" t="s">
        <v>189</v>
      </c>
      <c r="C60" s="150" t="s">
        <v>190</v>
      </c>
      <c r="D60" s="151" t="s">
        <v>170</v>
      </c>
      <c r="E60" s="152">
        <v>80</v>
      </c>
      <c r="F60" s="153">
        <v>5</v>
      </c>
      <c r="G60" s="46">
        <v>20</v>
      </c>
      <c r="H60" s="156">
        <f t="shared" si="17"/>
        <v>8000</v>
      </c>
      <c r="I60" s="231" t="s">
        <v>191</v>
      </c>
      <c r="J60" s="152">
        <v>80</v>
      </c>
      <c r="K60" s="153">
        <v>5</v>
      </c>
      <c r="L60" s="46">
        <v>30</v>
      </c>
      <c r="M60" s="156">
        <f t="shared" si="18"/>
        <v>12000</v>
      </c>
      <c r="N60" s="230"/>
      <c r="O60" s="232">
        <v>80</v>
      </c>
      <c r="P60" s="233">
        <f t="shared" si="19"/>
        <v>-4000</v>
      </c>
      <c r="Q60" s="268">
        <f t="shared" si="16"/>
        <v>-0.5</v>
      </c>
      <c r="R60" s="269" t="s">
        <v>174</v>
      </c>
    </row>
    <row r="61" s="4" customFormat="1" ht="29" spans="1:18">
      <c r="A61" s="56" t="s">
        <v>192</v>
      </c>
      <c r="B61" s="49" t="s">
        <v>193</v>
      </c>
      <c r="C61" s="150" t="s">
        <v>194</v>
      </c>
      <c r="D61" s="151" t="s">
        <v>170</v>
      </c>
      <c r="E61" s="152">
        <v>80</v>
      </c>
      <c r="F61" s="153">
        <v>6</v>
      </c>
      <c r="G61" s="46">
        <v>20</v>
      </c>
      <c r="H61" s="47">
        <f t="shared" si="17"/>
        <v>9600</v>
      </c>
      <c r="I61" s="191" t="s">
        <v>195</v>
      </c>
      <c r="J61" s="152">
        <v>80</v>
      </c>
      <c r="K61" s="153">
        <v>6</v>
      </c>
      <c r="L61" s="46">
        <v>30</v>
      </c>
      <c r="M61" s="47">
        <f t="shared" si="18"/>
        <v>14400</v>
      </c>
      <c r="N61" s="230"/>
      <c r="O61" s="175">
        <v>80</v>
      </c>
      <c r="P61" s="176">
        <f t="shared" si="19"/>
        <v>-4800</v>
      </c>
      <c r="Q61" s="244">
        <f t="shared" si="16"/>
        <v>-0.5</v>
      </c>
      <c r="R61" s="245" t="s">
        <v>174</v>
      </c>
    </row>
    <row r="62" s="13" customFormat="1" ht="24" customHeight="1" spans="1:18">
      <c r="A62" s="157" t="s">
        <v>196</v>
      </c>
      <c r="B62" s="128" t="s">
        <v>197</v>
      </c>
      <c r="C62" s="158" t="s">
        <v>198</v>
      </c>
      <c r="D62" s="116" t="s">
        <v>199</v>
      </c>
      <c r="E62" s="117">
        <v>150</v>
      </c>
      <c r="F62" s="74">
        <v>30</v>
      </c>
      <c r="G62" s="117">
        <v>1</v>
      </c>
      <c r="H62" s="159">
        <f t="shared" si="17"/>
        <v>4500</v>
      </c>
      <c r="I62" s="216" t="s">
        <v>200</v>
      </c>
      <c r="J62" s="206">
        <v>135</v>
      </c>
      <c r="K62" s="74">
        <v>30</v>
      </c>
      <c r="L62" s="117">
        <v>2</v>
      </c>
      <c r="M62" s="234">
        <f t="shared" si="18"/>
        <v>8100</v>
      </c>
      <c r="N62" s="230"/>
      <c r="O62" s="235"/>
      <c r="P62" s="236">
        <f t="shared" si="19"/>
        <v>-3600</v>
      </c>
      <c r="Q62" s="270">
        <f t="shared" si="16"/>
        <v>-0.8</v>
      </c>
      <c r="R62" s="271" t="s">
        <v>174</v>
      </c>
    </row>
    <row r="63" s="13" customFormat="1" ht="23.25" customHeight="1" spans="1:18">
      <c r="A63" s="157" t="s">
        <v>201</v>
      </c>
      <c r="B63" s="160" t="s">
        <v>202</v>
      </c>
      <c r="C63" s="158" t="s">
        <v>203</v>
      </c>
      <c r="D63" s="116" t="s">
        <v>170</v>
      </c>
      <c r="E63" s="117">
        <v>40</v>
      </c>
      <c r="F63" s="74">
        <v>10</v>
      </c>
      <c r="G63" s="117">
        <v>1</v>
      </c>
      <c r="H63" s="159">
        <f t="shared" si="17"/>
        <v>400</v>
      </c>
      <c r="I63" s="237"/>
      <c r="J63" s="117">
        <v>40</v>
      </c>
      <c r="K63" s="74">
        <v>10</v>
      </c>
      <c r="L63" s="117">
        <v>2</v>
      </c>
      <c r="M63" s="159">
        <f t="shared" si="18"/>
        <v>800</v>
      </c>
      <c r="N63" s="230"/>
      <c r="O63" s="235"/>
      <c r="P63" s="236">
        <f t="shared" si="19"/>
        <v>-400</v>
      </c>
      <c r="Q63" s="270">
        <f t="shared" si="16"/>
        <v>-1</v>
      </c>
      <c r="R63" s="271" t="s">
        <v>174</v>
      </c>
    </row>
    <row r="64" s="13" customFormat="1" spans="1:18">
      <c r="A64" s="157" t="s">
        <v>204</v>
      </c>
      <c r="B64" s="160" t="s">
        <v>205</v>
      </c>
      <c r="C64" s="158"/>
      <c r="D64" s="116" t="s">
        <v>199</v>
      </c>
      <c r="E64" s="117">
        <v>80</v>
      </c>
      <c r="F64" s="74">
        <v>30</v>
      </c>
      <c r="G64" s="117">
        <v>1</v>
      </c>
      <c r="H64" s="159">
        <f t="shared" si="17"/>
        <v>2400</v>
      </c>
      <c r="I64" s="238"/>
      <c r="J64" s="117">
        <v>80</v>
      </c>
      <c r="K64" s="74">
        <v>30</v>
      </c>
      <c r="L64" s="117">
        <v>2</v>
      </c>
      <c r="M64" s="159">
        <f t="shared" si="18"/>
        <v>4800</v>
      </c>
      <c r="N64" s="230"/>
      <c r="O64" s="235"/>
      <c r="P64" s="236">
        <f t="shared" si="19"/>
        <v>-2400</v>
      </c>
      <c r="Q64" s="270">
        <f t="shared" si="16"/>
        <v>-1</v>
      </c>
      <c r="R64" s="271" t="s">
        <v>174</v>
      </c>
    </row>
    <row r="65" s="4" customFormat="1" ht="27.75" customHeight="1" spans="1:18">
      <c r="A65" s="56" t="s">
        <v>206</v>
      </c>
      <c r="B65" s="57" t="s">
        <v>207</v>
      </c>
      <c r="C65" s="104" t="str">
        <f>[2]一次性物料采购费用!$C$27:$F$27</f>
        <v>CT室中供患者挂衣服使用</v>
      </c>
      <c r="D65" s="51" t="s">
        <v>170</v>
      </c>
      <c r="E65" s="46">
        <v>15</v>
      </c>
      <c r="F65" s="45">
        <v>4</v>
      </c>
      <c r="G65" s="46">
        <v>1</v>
      </c>
      <c r="H65" s="47">
        <f t="shared" si="17"/>
        <v>60</v>
      </c>
      <c r="I65" s="238"/>
      <c r="J65" s="46">
        <v>15</v>
      </c>
      <c r="K65" s="45">
        <v>4</v>
      </c>
      <c r="L65" s="46">
        <v>1</v>
      </c>
      <c r="M65" s="47">
        <f t="shared" si="18"/>
        <v>60</v>
      </c>
      <c r="N65" s="230"/>
      <c r="O65" s="175"/>
      <c r="P65" s="176">
        <f t="shared" si="19"/>
        <v>0</v>
      </c>
      <c r="Q65" s="244">
        <f t="shared" si="16"/>
        <v>0</v>
      </c>
      <c r="R65" s="245"/>
    </row>
    <row r="66" s="4" customFormat="1" ht="29" customHeight="1" spans="1:18">
      <c r="A66" s="56" t="s">
        <v>208</v>
      </c>
      <c r="B66" s="272" t="s">
        <v>209</v>
      </c>
      <c r="C66" s="273" t="s">
        <v>210</v>
      </c>
      <c r="D66" s="274" t="s">
        <v>170</v>
      </c>
      <c r="E66" s="52">
        <v>5000</v>
      </c>
      <c r="F66" s="53">
        <v>4</v>
      </c>
      <c r="G66" s="46">
        <v>1</v>
      </c>
      <c r="H66" s="47">
        <f t="shared" si="17"/>
        <v>20000</v>
      </c>
      <c r="I66" s="238"/>
      <c r="J66" s="52">
        <v>5000</v>
      </c>
      <c r="K66" s="53">
        <v>4</v>
      </c>
      <c r="L66" s="46">
        <v>1</v>
      </c>
      <c r="M66" s="47">
        <f t="shared" si="18"/>
        <v>20000</v>
      </c>
      <c r="N66" s="230"/>
      <c r="O66" s="175"/>
      <c r="P66" s="176">
        <f t="shared" si="19"/>
        <v>0</v>
      </c>
      <c r="Q66" s="244">
        <f t="shared" si="16"/>
        <v>0</v>
      </c>
      <c r="R66" s="245"/>
    </row>
    <row r="67" s="4" customFormat="1" ht="24" customHeight="1" spans="1:18">
      <c r="A67" s="56" t="s">
        <v>211</v>
      </c>
      <c r="B67" s="155" t="s">
        <v>212</v>
      </c>
      <c r="C67" s="104" t="s">
        <v>213</v>
      </c>
      <c r="D67" s="51" t="s">
        <v>214</v>
      </c>
      <c r="E67" s="46">
        <v>144</v>
      </c>
      <c r="F67" s="45">
        <v>2</v>
      </c>
      <c r="G67" s="46">
        <v>2</v>
      </c>
      <c r="H67" s="47">
        <f t="shared" si="17"/>
        <v>576</v>
      </c>
      <c r="I67" s="238"/>
      <c r="J67" s="46">
        <v>144</v>
      </c>
      <c r="K67" s="45">
        <v>2</v>
      </c>
      <c r="L67" s="46">
        <v>2</v>
      </c>
      <c r="M67" s="47">
        <f t="shared" si="18"/>
        <v>576</v>
      </c>
      <c r="N67" s="230"/>
      <c r="O67" s="46"/>
      <c r="P67" s="176">
        <f t="shared" si="19"/>
        <v>0</v>
      </c>
      <c r="Q67" s="244">
        <f t="shared" si="16"/>
        <v>0</v>
      </c>
      <c r="R67" s="245"/>
    </row>
    <row r="68" s="4" customFormat="1" ht="26.25" customHeight="1" spans="1:18">
      <c r="A68" s="56" t="s">
        <v>215</v>
      </c>
      <c r="B68" s="155" t="s">
        <v>216</v>
      </c>
      <c r="C68" s="104" t="s">
        <v>217</v>
      </c>
      <c r="D68" s="51" t="s">
        <v>170</v>
      </c>
      <c r="E68" s="46">
        <v>112</v>
      </c>
      <c r="F68" s="45">
        <v>2</v>
      </c>
      <c r="G68" s="46">
        <v>2</v>
      </c>
      <c r="H68" s="47">
        <f t="shared" si="17"/>
        <v>448</v>
      </c>
      <c r="I68" s="238"/>
      <c r="J68" s="46">
        <v>112</v>
      </c>
      <c r="K68" s="45">
        <v>2</v>
      </c>
      <c r="L68" s="46">
        <v>2</v>
      </c>
      <c r="M68" s="47">
        <f t="shared" si="18"/>
        <v>448</v>
      </c>
      <c r="N68" s="230"/>
      <c r="O68" s="46"/>
      <c r="P68" s="176">
        <f t="shared" si="19"/>
        <v>0</v>
      </c>
      <c r="Q68" s="244">
        <f t="shared" si="16"/>
        <v>0</v>
      </c>
      <c r="R68" s="245"/>
    </row>
    <row r="69" s="4" customFormat="1" ht="30.75" customHeight="1" spans="1:18">
      <c r="A69" s="56" t="s">
        <v>218</v>
      </c>
      <c r="B69" s="49" t="s">
        <v>219</v>
      </c>
      <c r="C69" s="273" t="s">
        <v>220</v>
      </c>
      <c r="D69" s="51" t="s">
        <v>221</v>
      </c>
      <c r="E69" s="46">
        <v>3500</v>
      </c>
      <c r="F69" s="45">
        <v>2</v>
      </c>
      <c r="G69" s="46">
        <v>1</v>
      </c>
      <c r="H69" s="47">
        <f t="shared" si="17"/>
        <v>7000</v>
      </c>
      <c r="I69" s="238"/>
      <c r="J69" s="46">
        <v>3500</v>
      </c>
      <c r="K69" s="45">
        <v>2</v>
      </c>
      <c r="L69" s="46">
        <v>1</v>
      </c>
      <c r="M69" s="47">
        <f t="shared" si="18"/>
        <v>7000</v>
      </c>
      <c r="N69" s="230"/>
      <c r="O69" s="175"/>
      <c r="P69" s="176">
        <f t="shared" si="19"/>
        <v>0</v>
      </c>
      <c r="Q69" s="244">
        <f t="shared" si="16"/>
        <v>0</v>
      </c>
      <c r="R69" s="245"/>
    </row>
    <row r="70" s="4" customFormat="1" ht="24" customHeight="1" spans="1:18">
      <c r="A70" s="56" t="s">
        <v>222</v>
      </c>
      <c r="B70" s="49" t="s">
        <v>223</v>
      </c>
      <c r="C70" s="273" t="s">
        <v>224</v>
      </c>
      <c r="D70" s="51" t="s">
        <v>170</v>
      </c>
      <c r="E70" s="46">
        <v>40</v>
      </c>
      <c r="F70" s="45">
        <v>2</v>
      </c>
      <c r="G70" s="46">
        <v>1</v>
      </c>
      <c r="H70" s="47">
        <f t="shared" si="17"/>
        <v>80</v>
      </c>
      <c r="I70" s="238"/>
      <c r="J70" s="46">
        <v>40</v>
      </c>
      <c r="K70" s="45">
        <v>2</v>
      </c>
      <c r="L70" s="46">
        <v>2</v>
      </c>
      <c r="M70" s="47">
        <f t="shared" si="18"/>
        <v>160</v>
      </c>
      <c r="N70" s="230"/>
      <c r="O70" s="175"/>
      <c r="P70" s="176">
        <f t="shared" si="19"/>
        <v>-80</v>
      </c>
      <c r="Q70" s="244">
        <f t="shared" si="16"/>
        <v>-1</v>
      </c>
      <c r="R70" s="245" t="s">
        <v>174</v>
      </c>
    </row>
    <row r="71" s="4" customFormat="1" ht="30" customHeight="1" spans="1:18">
      <c r="A71" s="56" t="s">
        <v>225</v>
      </c>
      <c r="B71" s="49" t="s">
        <v>226</v>
      </c>
      <c r="C71" s="104" t="s">
        <v>227</v>
      </c>
      <c r="D71" s="51" t="s">
        <v>170</v>
      </c>
      <c r="E71" s="46">
        <v>70</v>
      </c>
      <c r="F71" s="45">
        <v>6</v>
      </c>
      <c r="G71" s="46">
        <v>1</v>
      </c>
      <c r="H71" s="47">
        <f t="shared" si="17"/>
        <v>420</v>
      </c>
      <c r="I71" s="238"/>
      <c r="J71" s="46">
        <v>70</v>
      </c>
      <c r="K71" s="45">
        <v>6</v>
      </c>
      <c r="L71" s="46">
        <v>1</v>
      </c>
      <c r="M71" s="47">
        <f t="shared" si="18"/>
        <v>420</v>
      </c>
      <c r="N71" s="230"/>
      <c r="O71" s="175"/>
      <c r="P71" s="176">
        <f t="shared" si="19"/>
        <v>0</v>
      </c>
      <c r="Q71" s="244">
        <f t="shared" si="16"/>
        <v>0</v>
      </c>
      <c r="R71" s="245"/>
    </row>
    <row r="72" s="4" customFormat="1" ht="27.75" customHeight="1" spans="1:18">
      <c r="A72" s="56" t="s">
        <v>228</v>
      </c>
      <c r="B72" s="49" t="s">
        <v>229</v>
      </c>
      <c r="C72" s="104" t="s">
        <v>230</v>
      </c>
      <c r="D72" s="51" t="s">
        <v>170</v>
      </c>
      <c r="E72" s="46">
        <v>1000</v>
      </c>
      <c r="F72" s="45">
        <v>2</v>
      </c>
      <c r="G72" s="46">
        <v>1</v>
      </c>
      <c r="H72" s="47">
        <f t="shared" si="17"/>
        <v>2000</v>
      </c>
      <c r="I72" s="238"/>
      <c r="J72" s="46">
        <v>1000</v>
      </c>
      <c r="K72" s="45">
        <v>2</v>
      </c>
      <c r="L72" s="46">
        <v>2</v>
      </c>
      <c r="M72" s="47">
        <f t="shared" si="18"/>
        <v>4000</v>
      </c>
      <c r="N72" s="230"/>
      <c r="O72" s="175"/>
      <c r="P72" s="176">
        <f t="shared" si="19"/>
        <v>-2000</v>
      </c>
      <c r="Q72" s="244">
        <f t="shared" si="16"/>
        <v>-1</v>
      </c>
      <c r="R72" s="245" t="s">
        <v>174</v>
      </c>
    </row>
    <row r="73" s="4" customFormat="1" ht="28.5" customHeight="1" spans="1:18">
      <c r="A73" s="56" t="s">
        <v>231</v>
      </c>
      <c r="B73" s="155" t="s">
        <v>232</v>
      </c>
      <c r="C73" s="150" t="s">
        <v>233</v>
      </c>
      <c r="D73" s="151" t="s">
        <v>170</v>
      </c>
      <c r="E73" s="44">
        <v>1800</v>
      </c>
      <c r="F73" s="275">
        <v>1</v>
      </c>
      <c r="G73" s="46">
        <v>1</v>
      </c>
      <c r="H73" s="47">
        <f t="shared" si="17"/>
        <v>1800</v>
      </c>
      <c r="I73" s="295"/>
      <c r="J73" s="44">
        <v>1800</v>
      </c>
      <c r="K73" s="275">
        <v>1</v>
      </c>
      <c r="L73" s="46">
        <v>1</v>
      </c>
      <c r="M73" s="47">
        <f t="shared" si="18"/>
        <v>1800</v>
      </c>
      <c r="N73" s="230"/>
      <c r="O73" s="175"/>
      <c r="P73" s="176">
        <f t="shared" si="19"/>
        <v>0</v>
      </c>
      <c r="Q73" s="244">
        <f t="shared" si="16"/>
        <v>0</v>
      </c>
      <c r="R73" s="245"/>
    </row>
    <row r="74" s="4" customFormat="1" ht="28.5" customHeight="1" spans="1:18">
      <c r="A74" s="56" t="s">
        <v>234</v>
      </c>
      <c r="B74" s="155" t="s">
        <v>235</v>
      </c>
      <c r="C74" s="150" t="s">
        <v>236</v>
      </c>
      <c r="D74" s="151" t="s">
        <v>237</v>
      </c>
      <c r="E74" s="44">
        <v>225</v>
      </c>
      <c r="F74" s="275">
        <v>4</v>
      </c>
      <c r="G74" s="46">
        <v>1</v>
      </c>
      <c r="H74" s="47">
        <f t="shared" si="17"/>
        <v>900</v>
      </c>
      <c r="I74" s="296"/>
      <c r="J74" s="44">
        <v>225</v>
      </c>
      <c r="K74" s="275">
        <v>4</v>
      </c>
      <c r="L74" s="46">
        <v>1</v>
      </c>
      <c r="M74" s="47">
        <f t="shared" si="18"/>
        <v>900</v>
      </c>
      <c r="N74" s="230"/>
      <c r="O74" s="175"/>
      <c r="P74" s="176">
        <f t="shared" si="19"/>
        <v>0</v>
      </c>
      <c r="Q74" s="244">
        <f t="shared" si="16"/>
        <v>0</v>
      </c>
      <c r="R74" s="245"/>
    </row>
    <row r="75" s="4" customFormat="1" ht="24.75" customHeight="1" spans="1:18">
      <c r="A75" s="56" t="s">
        <v>238</v>
      </c>
      <c r="B75" s="49" t="s">
        <v>239</v>
      </c>
      <c r="C75" s="58" t="s">
        <v>240</v>
      </c>
      <c r="D75" s="51" t="s">
        <v>170</v>
      </c>
      <c r="E75" s="46">
        <v>800</v>
      </c>
      <c r="F75" s="45">
        <v>4</v>
      </c>
      <c r="G75" s="46">
        <v>8</v>
      </c>
      <c r="H75" s="47">
        <f t="shared" si="17"/>
        <v>25600</v>
      </c>
      <c r="I75" s="237" t="s">
        <v>241</v>
      </c>
      <c r="J75" s="46">
        <v>800</v>
      </c>
      <c r="K75" s="45">
        <v>4</v>
      </c>
      <c r="L75" s="46">
        <v>12</v>
      </c>
      <c r="M75" s="47">
        <f t="shared" si="18"/>
        <v>38400</v>
      </c>
      <c r="N75" s="230"/>
      <c r="O75" s="175"/>
      <c r="P75" s="176">
        <f t="shared" si="19"/>
        <v>-12800</v>
      </c>
      <c r="Q75" s="244">
        <f t="shared" si="16"/>
        <v>-0.5</v>
      </c>
      <c r="R75" s="245" t="s">
        <v>174</v>
      </c>
    </row>
    <row r="76" s="4" customFormat="1" ht="24" customHeight="1" spans="1:18">
      <c r="A76" s="56" t="s">
        <v>242</v>
      </c>
      <c r="B76" s="49" t="s">
        <v>243</v>
      </c>
      <c r="C76" s="58" t="s">
        <v>244</v>
      </c>
      <c r="D76" s="51" t="s">
        <v>170</v>
      </c>
      <c r="E76" s="46">
        <v>200</v>
      </c>
      <c r="F76" s="45">
        <v>5</v>
      </c>
      <c r="G76" s="46">
        <v>8</v>
      </c>
      <c r="H76" s="47">
        <f t="shared" si="17"/>
        <v>8000</v>
      </c>
      <c r="I76" s="238"/>
      <c r="J76" s="46">
        <v>200</v>
      </c>
      <c r="K76" s="45">
        <v>5</v>
      </c>
      <c r="L76" s="46">
        <v>8</v>
      </c>
      <c r="M76" s="47">
        <f t="shared" si="18"/>
        <v>8000</v>
      </c>
      <c r="N76" s="230"/>
      <c r="O76" s="175"/>
      <c r="P76" s="176">
        <f t="shared" si="19"/>
        <v>0</v>
      </c>
      <c r="Q76" s="244">
        <f t="shared" si="16"/>
        <v>0</v>
      </c>
      <c r="R76" s="245"/>
    </row>
    <row r="77" s="4" customFormat="1" ht="30" customHeight="1" spans="1:18">
      <c r="A77" s="56" t="s">
        <v>245</v>
      </c>
      <c r="B77" s="49" t="s">
        <v>246</v>
      </c>
      <c r="C77" s="276" t="s">
        <v>247</v>
      </c>
      <c r="D77" s="51" t="s">
        <v>170</v>
      </c>
      <c r="E77" s="46">
        <v>100</v>
      </c>
      <c r="F77" s="45">
        <v>40</v>
      </c>
      <c r="G77" s="46">
        <v>4</v>
      </c>
      <c r="H77" s="47">
        <f t="shared" si="17"/>
        <v>16000</v>
      </c>
      <c r="I77" s="238"/>
      <c r="J77" s="46">
        <v>100</v>
      </c>
      <c r="K77" s="45">
        <v>40</v>
      </c>
      <c r="L77" s="46">
        <v>4</v>
      </c>
      <c r="M77" s="47">
        <f t="shared" si="18"/>
        <v>16000</v>
      </c>
      <c r="N77" s="230"/>
      <c r="O77" s="175"/>
      <c r="P77" s="176">
        <f t="shared" si="19"/>
        <v>0</v>
      </c>
      <c r="Q77" s="244">
        <f t="shared" si="16"/>
        <v>0</v>
      </c>
      <c r="R77" s="245"/>
    </row>
    <row r="78" s="4" customFormat="1" ht="28.5" customHeight="1" spans="1:18">
      <c r="A78" s="56" t="s">
        <v>248</v>
      </c>
      <c r="B78" s="49" t="s">
        <v>249</v>
      </c>
      <c r="C78" s="104" t="s">
        <v>250</v>
      </c>
      <c r="D78" s="51" t="s">
        <v>251</v>
      </c>
      <c r="E78" s="46">
        <v>500</v>
      </c>
      <c r="F78" s="45">
        <v>6</v>
      </c>
      <c r="G78" s="46">
        <v>1</v>
      </c>
      <c r="H78" s="47">
        <f t="shared" si="17"/>
        <v>3000</v>
      </c>
      <c r="I78" s="238"/>
      <c r="J78" s="46">
        <v>500</v>
      </c>
      <c r="K78" s="45">
        <v>6</v>
      </c>
      <c r="L78" s="46">
        <v>1</v>
      </c>
      <c r="M78" s="47">
        <f t="shared" si="18"/>
        <v>3000</v>
      </c>
      <c r="N78" s="230"/>
      <c r="O78" s="175"/>
      <c r="P78" s="176">
        <f t="shared" si="19"/>
        <v>0</v>
      </c>
      <c r="Q78" s="244">
        <f t="shared" si="16"/>
        <v>0</v>
      </c>
      <c r="R78" s="245"/>
    </row>
    <row r="79" s="14" customFormat="1" ht="43.5" spans="1:18">
      <c r="A79" s="157" t="s">
        <v>252</v>
      </c>
      <c r="B79" s="128" t="s">
        <v>253</v>
      </c>
      <c r="C79" s="277" t="s">
        <v>254</v>
      </c>
      <c r="D79" s="72" t="s">
        <v>251</v>
      </c>
      <c r="E79" s="73">
        <v>600</v>
      </c>
      <c r="F79" s="74">
        <v>2</v>
      </c>
      <c r="G79" s="117">
        <v>1</v>
      </c>
      <c r="H79" s="159">
        <f t="shared" si="17"/>
        <v>1200</v>
      </c>
      <c r="I79" s="295"/>
      <c r="J79" s="297">
        <v>590</v>
      </c>
      <c r="K79" s="74">
        <v>2</v>
      </c>
      <c r="L79" s="117">
        <v>1</v>
      </c>
      <c r="M79" s="234">
        <f t="shared" si="18"/>
        <v>1180</v>
      </c>
      <c r="N79" s="230"/>
      <c r="O79" s="298"/>
      <c r="P79" s="299">
        <f t="shared" si="19"/>
        <v>20</v>
      </c>
      <c r="Q79" s="310">
        <f t="shared" si="16"/>
        <v>0.0166666666666667</v>
      </c>
      <c r="R79" s="311"/>
    </row>
    <row r="80" s="7" customFormat="1" spans="1:18">
      <c r="A80" s="113" t="s">
        <v>255</v>
      </c>
      <c r="B80" s="128" t="s">
        <v>145</v>
      </c>
      <c r="C80" s="114"/>
      <c r="D80" s="116" t="s">
        <v>22</v>
      </c>
      <c r="E80" s="117">
        <v>1000</v>
      </c>
      <c r="F80" s="74">
        <v>2</v>
      </c>
      <c r="G80" s="117">
        <v>12</v>
      </c>
      <c r="H80" s="129">
        <f t="shared" si="17"/>
        <v>24000</v>
      </c>
      <c r="I80" s="188" t="s">
        <v>256</v>
      </c>
      <c r="J80" s="117">
        <v>1000</v>
      </c>
      <c r="K80" s="74">
        <v>2</v>
      </c>
      <c r="L80" s="117">
        <v>24</v>
      </c>
      <c r="M80" s="129">
        <f t="shared" si="18"/>
        <v>48000</v>
      </c>
      <c r="N80" s="300"/>
      <c r="O80" s="189">
        <v>1000</v>
      </c>
      <c r="P80" s="190">
        <f t="shared" si="19"/>
        <v>-24000</v>
      </c>
      <c r="Q80" s="253">
        <f t="shared" si="16"/>
        <v>-1</v>
      </c>
      <c r="R80" s="254" t="s">
        <v>257</v>
      </c>
    </row>
    <row r="81" s="9" customFormat="1" ht="8.4" customHeight="1" spans="1:18">
      <c r="A81" s="278"/>
      <c r="B81" s="279"/>
      <c r="C81" s="280"/>
      <c r="D81" s="280"/>
      <c r="E81" s="281"/>
      <c r="F81" s="282"/>
      <c r="G81" s="281"/>
      <c r="H81" s="283"/>
      <c r="I81" s="301"/>
      <c r="J81" s="200"/>
      <c r="K81" s="200"/>
      <c r="L81" s="200"/>
      <c r="M81" s="200"/>
      <c r="N81" s="200"/>
      <c r="O81" s="200"/>
      <c r="P81" s="185"/>
      <c r="Q81" s="250"/>
      <c r="R81" s="255"/>
    </row>
    <row r="82" s="4" customFormat="1" ht="36.75" customHeight="1" spans="1:18">
      <c r="A82" s="56" t="s">
        <v>255</v>
      </c>
      <c r="B82" s="272" t="s">
        <v>258</v>
      </c>
      <c r="C82" s="273" t="s">
        <v>259</v>
      </c>
      <c r="D82" s="274" t="s">
        <v>260</v>
      </c>
      <c r="E82" s="52">
        <v>40</v>
      </c>
      <c r="F82" s="53">
        <v>20</v>
      </c>
      <c r="G82" s="46">
        <v>40</v>
      </c>
      <c r="H82" s="47">
        <f t="shared" ref="H82:H97" si="20">F82*G82*E82</f>
        <v>32000</v>
      </c>
      <c r="I82" s="191"/>
      <c r="J82" s="52">
        <v>40</v>
      </c>
      <c r="K82" s="53">
        <v>4</v>
      </c>
      <c r="L82" s="46">
        <v>26</v>
      </c>
      <c r="M82" s="47">
        <f t="shared" ref="M82:M97" si="21">K82*L82*J82</f>
        <v>4160</v>
      </c>
      <c r="N82" s="175"/>
      <c r="O82" s="175">
        <v>40</v>
      </c>
      <c r="P82" s="176">
        <f t="shared" ref="P82:P97" si="22">H82-M82</f>
        <v>27840</v>
      </c>
      <c r="Q82" s="244">
        <f t="shared" ref="Q82:Q95" si="23">P82/H82</f>
        <v>0.87</v>
      </c>
      <c r="R82" s="312" t="s">
        <v>106</v>
      </c>
    </row>
    <row r="83" s="4" customFormat="1" ht="35.25" customHeight="1" spans="1:18">
      <c r="A83" s="56" t="s">
        <v>261</v>
      </c>
      <c r="B83" s="272" t="s">
        <v>262</v>
      </c>
      <c r="C83" s="273" t="s">
        <v>263</v>
      </c>
      <c r="D83" s="274" t="s">
        <v>170</v>
      </c>
      <c r="E83" s="52">
        <v>30</v>
      </c>
      <c r="F83" s="53">
        <v>1</v>
      </c>
      <c r="G83" s="46">
        <v>40</v>
      </c>
      <c r="H83" s="47">
        <f t="shared" si="20"/>
        <v>1200</v>
      </c>
      <c r="I83" s="191"/>
      <c r="J83" s="52">
        <v>30</v>
      </c>
      <c r="K83" s="53">
        <v>1</v>
      </c>
      <c r="L83" s="46">
        <v>26</v>
      </c>
      <c r="M83" s="47">
        <f t="shared" si="21"/>
        <v>780</v>
      </c>
      <c r="N83" s="175"/>
      <c r="O83" s="175">
        <v>30</v>
      </c>
      <c r="P83" s="176">
        <f t="shared" si="22"/>
        <v>420</v>
      </c>
      <c r="Q83" s="244">
        <f t="shared" si="23"/>
        <v>0.35</v>
      </c>
      <c r="R83" s="313"/>
    </row>
    <row r="84" s="4" customFormat="1" ht="37.5" customHeight="1" spans="1:18">
      <c r="A84" s="56" t="s">
        <v>264</v>
      </c>
      <c r="B84" s="49" t="s">
        <v>265</v>
      </c>
      <c r="C84" s="58"/>
      <c r="D84" s="51" t="s">
        <v>170</v>
      </c>
      <c r="E84" s="46">
        <v>5</v>
      </c>
      <c r="F84" s="45">
        <v>4</v>
      </c>
      <c r="G84" s="46">
        <v>40</v>
      </c>
      <c r="H84" s="47">
        <f t="shared" si="20"/>
        <v>800</v>
      </c>
      <c r="I84" s="193"/>
      <c r="J84" s="46">
        <v>5</v>
      </c>
      <c r="K84" s="45">
        <v>4</v>
      </c>
      <c r="L84" s="46">
        <v>26</v>
      </c>
      <c r="M84" s="47">
        <f t="shared" si="21"/>
        <v>520</v>
      </c>
      <c r="N84" s="175"/>
      <c r="O84" s="175">
        <v>5</v>
      </c>
      <c r="P84" s="176">
        <f t="shared" si="22"/>
        <v>280</v>
      </c>
      <c r="Q84" s="244">
        <f t="shared" si="23"/>
        <v>0.35</v>
      </c>
      <c r="R84" s="313"/>
    </row>
    <row r="85" s="4" customFormat="1" ht="38.25" customHeight="1" spans="1:18">
      <c r="A85" s="56" t="s">
        <v>266</v>
      </c>
      <c r="B85" s="49" t="s">
        <v>267</v>
      </c>
      <c r="C85" s="58" t="s">
        <v>268</v>
      </c>
      <c r="D85" s="51" t="s">
        <v>170</v>
      </c>
      <c r="E85" s="46">
        <v>30</v>
      </c>
      <c r="F85" s="45">
        <v>1</v>
      </c>
      <c r="G85" s="46">
        <v>40</v>
      </c>
      <c r="H85" s="47">
        <f t="shared" si="20"/>
        <v>1200</v>
      </c>
      <c r="I85" s="193"/>
      <c r="J85" s="46">
        <v>30</v>
      </c>
      <c r="K85" s="45">
        <v>1</v>
      </c>
      <c r="L85" s="46">
        <v>26</v>
      </c>
      <c r="M85" s="47">
        <f t="shared" si="21"/>
        <v>780</v>
      </c>
      <c r="N85" s="175"/>
      <c r="O85" s="175">
        <v>30</v>
      </c>
      <c r="P85" s="176">
        <f t="shared" si="22"/>
        <v>420</v>
      </c>
      <c r="Q85" s="244">
        <f t="shared" si="23"/>
        <v>0.35</v>
      </c>
      <c r="R85" s="313"/>
    </row>
    <row r="86" s="4" customFormat="1" ht="32.25" customHeight="1" spans="1:18">
      <c r="A86" s="56" t="s">
        <v>269</v>
      </c>
      <c r="B86" s="49" t="s">
        <v>270</v>
      </c>
      <c r="C86" s="58" t="s">
        <v>271</v>
      </c>
      <c r="D86" s="51" t="s">
        <v>170</v>
      </c>
      <c r="E86" s="46">
        <v>80</v>
      </c>
      <c r="F86" s="45">
        <v>1</v>
      </c>
      <c r="G86" s="46">
        <v>40</v>
      </c>
      <c r="H86" s="47">
        <f t="shared" si="20"/>
        <v>3200</v>
      </c>
      <c r="I86" s="193"/>
      <c r="J86" s="46">
        <v>80</v>
      </c>
      <c r="K86" s="45">
        <v>1</v>
      </c>
      <c r="L86" s="46">
        <v>26</v>
      </c>
      <c r="M86" s="47">
        <f t="shared" si="21"/>
        <v>2080</v>
      </c>
      <c r="N86" s="175"/>
      <c r="O86" s="175">
        <v>80</v>
      </c>
      <c r="P86" s="176">
        <f t="shared" si="22"/>
        <v>1120</v>
      </c>
      <c r="Q86" s="244">
        <f t="shared" si="23"/>
        <v>0.35</v>
      </c>
      <c r="R86" s="313"/>
    </row>
    <row r="87" s="4" customFormat="1" ht="30.75" customHeight="1" spans="1:18">
      <c r="A87" s="56" t="s">
        <v>272</v>
      </c>
      <c r="B87" s="49" t="s">
        <v>273</v>
      </c>
      <c r="C87" s="58" t="s">
        <v>274</v>
      </c>
      <c r="D87" s="51" t="s">
        <v>275</v>
      </c>
      <c r="E87" s="148">
        <v>4</v>
      </c>
      <c r="F87" s="149">
        <v>15</v>
      </c>
      <c r="G87" s="46">
        <v>40</v>
      </c>
      <c r="H87" s="47">
        <f t="shared" si="20"/>
        <v>2400</v>
      </c>
      <c r="I87" s="302"/>
      <c r="J87" s="148">
        <v>4</v>
      </c>
      <c r="K87" s="149">
        <v>15</v>
      </c>
      <c r="L87" s="46">
        <v>26</v>
      </c>
      <c r="M87" s="47">
        <f t="shared" si="21"/>
        <v>1560</v>
      </c>
      <c r="N87" s="175"/>
      <c r="O87" s="148"/>
      <c r="P87" s="176">
        <f t="shared" si="22"/>
        <v>840</v>
      </c>
      <c r="Q87" s="244">
        <f t="shared" si="23"/>
        <v>0.35</v>
      </c>
      <c r="R87" s="313"/>
    </row>
    <row r="88" s="4" customFormat="1" ht="15.65" customHeight="1" spans="1:18">
      <c r="A88" s="56" t="s">
        <v>276</v>
      </c>
      <c r="B88" s="155" t="s">
        <v>277</v>
      </c>
      <c r="C88" s="284" t="s">
        <v>278</v>
      </c>
      <c r="D88" s="285" t="s">
        <v>181</v>
      </c>
      <c r="E88" s="148">
        <v>50</v>
      </c>
      <c r="F88" s="149">
        <v>1</v>
      </c>
      <c r="G88" s="46">
        <v>40</v>
      </c>
      <c r="H88" s="47">
        <f t="shared" si="20"/>
        <v>2000</v>
      </c>
      <c r="I88" s="302"/>
      <c r="J88" s="148">
        <v>50</v>
      </c>
      <c r="K88" s="149">
        <v>1</v>
      </c>
      <c r="L88" s="46">
        <v>26</v>
      </c>
      <c r="M88" s="47">
        <f t="shared" si="21"/>
        <v>1300</v>
      </c>
      <c r="N88" s="175"/>
      <c r="O88" s="148"/>
      <c r="P88" s="176">
        <f t="shared" si="22"/>
        <v>700</v>
      </c>
      <c r="Q88" s="244">
        <f t="shared" si="23"/>
        <v>0.35</v>
      </c>
      <c r="R88" s="313"/>
    </row>
    <row r="89" s="4" customFormat="1" ht="15.65" customHeight="1" spans="1:18">
      <c r="A89" s="56" t="s">
        <v>279</v>
      </c>
      <c r="B89" s="155" t="s">
        <v>280</v>
      </c>
      <c r="C89" s="284" t="s">
        <v>281</v>
      </c>
      <c r="D89" s="286" t="s">
        <v>282</v>
      </c>
      <c r="E89" s="148">
        <v>10</v>
      </c>
      <c r="F89" s="149">
        <v>1</v>
      </c>
      <c r="G89" s="46">
        <v>40</v>
      </c>
      <c r="H89" s="47">
        <f t="shared" si="20"/>
        <v>400</v>
      </c>
      <c r="I89" s="302"/>
      <c r="J89" s="148">
        <v>10</v>
      </c>
      <c r="K89" s="149">
        <v>1</v>
      </c>
      <c r="L89" s="46">
        <v>26</v>
      </c>
      <c r="M89" s="47">
        <f t="shared" si="21"/>
        <v>260</v>
      </c>
      <c r="N89" s="175"/>
      <c r="O89" s="148"/>
      <c r="P89" s="176">
        <f t="shared" si="22"/>
        <v>140</v>
      </c>
      <c r="Q89" s="244">
        <f t="shared" si="23"/>
        <v>0.35</v>
      </c>
      <c r="R89" s="313"/>
    </row>
    <row r="90" s="4" customFormat="1" ht="15.65" customHeight="1" spans="1:18">
      <c r="A90" s="56" t="s">
        <v>283</v>
      </c>
      <c r="B90" s="155" t="s">
        <v>284</v>
      </c>
      <c r="C90" s="284" t="s">
        <v>285</v>
      </c>
      <c r="D90" s="286" t="s">
        <v>286</v>
      </c>
      <c r="E90" s="148">
        <v>5</v>
      </c>
      <c r="F90" s="149">
        <v>2</v>
      </c>
      <c r="G90" s="46">
        <v>40</v>
      </c>
      <c r="H90" s="47">
        <f t="shared" si="20"/>
        <v>400</v>
      </c>
      <c r="I90" s="302"/>
      <c r="J90" s="148">
        <v>5</v>
      </c>
      <c r="K90" s="149">
        <v>2</v>
      </c>
      <c r="L90" s="46">
        <v>26</v>
      </c>
      <c r="M90" s="47">
        <f t="shared" si="21"/>
        <v>260</v>
      </c>
      <c r="N90" s="175"/>
      <c r="O90" s="148"/>
      <c r="P90" s="176">
        <f t="shared" si="22"/>
        <v>140</v>
      </c>
      <c r="Q90" s="244">
        <f t="shared" si="23"/>
        <v>0.35</v>
      </c>
      <c r="R90" s="313"/>
    </row>
    <row r="91" s="12" customFormat="1" ht="29" spans="1:18">
      <c r="A91" s="154" t="s">
        <v>287</v>
      </c>
      <c r="B91" s="287" t="s">
        <v>288</v>
      </c>
      <c r="C91" s="288" t="s">
        <v>289</v>
      </c>
      <c r="D91" s="51" t="s">
        <v>251</v>
      </c>
      <c r="E91" s="46">
        <v>50</v>
      </c>
      <c r="F91" s="45">
        <v>10</v>
      </c>
      <c r="G91" s="46">
        <v>40</v>
      </c>
      <c r="H91" s="156">
        <f t="shared" si="20"/>
        <v>20000</v>
      </c>
      <c r="I91" s="224"/>
      <c r="J91" s="46">
        <v>50</v>
      </c>
      <c r="K91" s="45">
        <v>10</v>
      </c>
      <c r="L91" s="46">
        <v>26</v>
      </c>
      <c r="M91" s="156">
        <f t="shared" si="21"/>
        <v>13000</v>
      </c>
      <c r="N91" s="232"/>
      <c r="O91" s="46"/>
      <c r="P91" s="233">
        <f t="shared" si="22"/>
        <v>7000</v>
      </c>
      <c r="Q91" s="268">
        <f t="shared" si="23"/>
        <v>0.35</v>
      </c>
      <c r="R91" s="313"/>
    </row>
    <row r="92" s="12" customFormat="1" spans="1:18">
      <c r="A92" s="154" t="s">
        <v>290</v>
      </c>
      <c r="B92" s="49" t="s">
        <v>291</v>
      </c>
      <c r="C92" s="288"/>
      <c r="D92" s="51" t="s">
        <v>199</v>
      </c>
      <c r="E92" s="46">
        <v>100</v>
      </c>
      <c r="F92" s="45">
        <v>4</v>
      </c>
      <c r="G92" s="46">
        <v>40</v>
      </c>
      <c r="H92" s="156">
        <f t="shared" si="20"/>
        <v>16000</v>
      </c>
      <c r="I92" s="231"/>
      <c r="J92" s="46">
        <v>100</v>
      </c>
      <c r="K92" s="45">
        <v>4</v>
      </c>
      <c r="L92" s="46">
        <v>26</v>
      </c>
      <c r="M92" s="156">
        <f t="shared" si="21"/>
        <v>10400</v>
      </c>
      <c r="N92" s="232"/>
      <c r="O92" s="232"/>
      <c r="P92" s="233">
        <f t="shared" si="22"/>
        <v>5600</v>
      </c>
      <c r="Q92" s="268">
        <f t="shared" si="23"/>
        <v>0.35</v>
      </c>
      <c r="R92" s="313"/>
    </row>
    <row r="93" s="12" customFormat="1" spans="1:18">
      <c r="A93" s="154" t="s">
        <v>292</v>
      </c>
      <c r="B93" s="49" t="s">
        <v>293</v>
      </c>
      <c r="C93" s="58" t="s">
        <v>294</v>
      </c>
      <c r="D93" s="51" t="s">
        <v>260</v>
      </c>
      <c r="E93" s="46">
        <v>1.5</v>
      </c>
      <c r="F93" s="45">
        <v>100</v>
      </c>
      <c r="G93" s="46">
        <v>40</v>
      </c>
      <c r="H93" s="156">
        <f t="shared" si="20"/>
        <v>6000</v>
      </c>
      <c r="I93" s="231"/>
      <c r="J93" s="46">
        <v>1.5</v>
      </c>
      <c r="K93" s="45">
        <v>100</v>
      </c>
      <c r="L93" s="46">
        <v>26</v>
      </c>
      <c r="M93" s="156">
        <f t="shared" si="21"/>
        <v>3900</v>
      </c>
      <c r="N93" s="232"/>
      <c r="O93" s="232">
        <v>4</v>
      </c>
      <c r="P93" s="233">
        <f t="shared" si="22"/>
        <v>2100</v>
      </c>
      <c r="Q93" s="268">
        <f t="shared" si="23"/>
        <v>0.35</v>
      </c>
      <c r="R93" s="313"/>
    </row>
    <row r="94" s="12" customFormat="1" spans="1:18">
      <c r="A94" s="154" t="s">
        <v>295</v>
      </c>
      <c r="B94" s="49" t="s">
        <v>296</v>
      </c>
      <c r="C94" s="58" t="s">
        <v>297</v>
      </c>
      <c r="D94" s="51" t="s">
        <v>147</v>
      </c>
      <c r="E94" s="46">
        <v>200</v>
      </c>
      <c r="F94" s="45">
        <v>8</v>
      </c>
      <c r="G94" s="46">
        <v>40</v>
      </c>
      <c r="H94" s="156">
        <f t="shared" si="20"/>
        <v>64000</v>
      </c>
      <c r="I94" s="231"/>
      <c r="J94" s="46">
        <v>200</v>
      </c>
      <c r="K94" s="45">
        <v>8</v>
      </c>
      <c r="L94" s="46">
        <v>37</v>
      </c>
      <c r="M94" s="156">
        <f t="shared" si="21"/>
        <v>59200</v>
      </c>
      <c r="N94" s="232" t="s">
        <v>298</v>
      </c>
      <c r="O94" s="46">
        <v>200</v>
      </c>
      <c r="P94" s="233">
        <f t="shared" si="22"/>
        <v>4800</v>
      </c>
      <c r="Q94" s="268">
        <f t="shared" si="23"/>
        <v>0.075</v>
      </c>
      <c r="R94" s="313"/>
    </row>
    <row r="95" s="12" customFormat="1" spans="1:18">
      <c r="A95" s="154" t="s">
        <v>299</v>
      </c>
      <c r="B95" s="49" t="s">
        <v>300</v>
      </c>
      <c r="C95" s="58" t="s">
        <v>297</v>
      </c>
      <c r="D95" s="51" t="s">
        <v>147</v>
      </c>
      <c r="E95" s="46">
        <v>25</v>
      </c>
      <c r="F95" s="45">
        <v>8</v>
      </c>
      <c r="G95" s="46">
        <v>40</v>
      </c>
      <c r="H95" s="156">
        <f t="shared" si="20"/>
        <v>8000</v>
      </c>
      <c r="I95" s="231"/>
      <c r="J95" s="46">
        <v>25</v>
      </c>
      <c r="K95" s="45">
        <v>8</v>
      </c>
      <c r="L95" s="46">
        <v>37</v>
      </c>
      <c r="M95" s="156">
        <f t="shared" si="21"/>
        <v>7400</v>
      </c>
      <c r="N95" s="232" t="s">
        <v>298</v>
      </c>
      <c r="O95" s="46">
        <v>25</v>
      </c>
      <c r="P95" s="233">
        <f t="shared" si="22"/>
        <v>600</v>
      </c>
      <c r="Q95" s="268">
        <f t="shared" si="23"/>
        <v>0.075</v>
      </c>
      <c r="R95" s="313"/>
    </row>
    <row r="96" s="12" customFormat="1" ht="30.75" customHeight="1" spans="1:18">
      <c r="A96" s="154" t="s">
        <v>301</v>
      </c>
      <c r="B96" s="49" t="s">
        <v>302</v>
      </c>
      <c r="C96" s="58" t="s">
        <v>303</v>
      </c>
      <c r="D96" s="51" t="s">
        <v>64</v>
      </c>
      <c r="E96" s="46">
        <v>2000</v>
      </c>
      <c r="F96" s="45">
        <v>1</v>
      </c>
      <c r="G96" s="46">
        <v>40</v>
      </c>
      <c r="H96" s="156">
        <f t="shared" si="20"/>
        <v>80000</v>
      </c>
      <c r="I96" s="303"/>
      <c r="J96" s="46">
        <v>2000</v>
      </c>
      <c r="K96" s="45">
        <v>1</v>
      </c>
      <c r="L96" s="46">
        <v>88</v>
      </c>
      <c r="M96" s="156">
        <f t="shared" si="21"/>
        <v>176000</v>
      </c>
      <c r="N96" s="232" t="s">
        <v>304</v>
      </c>
      <c r="O96" s="46">
        <v>2000</v>
      </c>
      <c r="P96" s="233">
        <f t="shared" si="22"/>
        <v>-96000</v>
      </c>
      <c r="Q96" s="268" t="s">
        <v>305</v>
      </c>
      <c r="R96" s="313"/>
    </row>
    <row r="97" s="4" customFormat="1" ht="58.5" customHeight="1" spans="1:18">
      <c r="A97" s="56" t="s">
        <v>301</v>
      </c>
      <c r="B97" s="49" t="s">
        <v>306</v>
      </c>
      <c r="C97" s="58"/>
      <c r="D97" s="51" t="s">
        <v>307</v>
      </c>
      <c r="E97" s="46">
        <v>1000</v>
      </c>
      <c r="F97" s="45">
        <v>4</v>
      </c>
      <c r="G97" s="46">
        <v>40</v>
      </c>
      <c r="H97" s="47">
        <f t="shared" si="20"/>
        <v>160000</v>
      </c>
      <c r="I97" s="191" t="s">
        <v>308</v>
      </c>
      <c r="J97" s="46">
        <v>1000</v>
      </c>
      <c r="K97" s="45">
        <v>4</v>
      </c>
      <c r="L97" s="46">
        <v>37</v>
      </c>
      <c r="M97" s="47">
        <f t="shared" si="21"/>
        <v>148000</v>
      </c>
      <c r="N97" s="174" t="s">
        <v>298</v>
      </c>
      <c r="O97" s="198">
        <v>1000</v>
      </c>
      <c r="P97" s="176">
        <f t="shared" si="22"/>
        <v>12000</v>
      </c>
      <c r="Q97" s="244">
        <f t="shared" ref="Q97:Q112" si="24">P97/H97</f>
        <v>0.075</v>
      </c>
      <c r="R97" s="314"/>
    </row>
    <row r="98" s="9" customFormat="1" ht="11" customHeight="1" spans="1:18">
      <c r="A98" s="278"/>
      <c r="B98" s="279"/>
      <c r="C98" s="280"/>
      <c r="D98" s="280"/>
      <c r="E98" s="281"/>
      <c r="F98" s="282"/>
      <c r="G98" s="281"/>
      <c r="H98" s="283"/>
      <c r="I98" s="301"/>
      <c r="J98" s="200"/>
      <c r="K98" s="200"/>
      <c r="L98" s="200"/>
      <c r="M98" s="200"/>
      <c r="N98" s="200"/>
      <c r="O98" s="200"/>
      <c r="P98" s="185"/>
      <c r="Q98" s="250"/>
      <c r="R98" s="255"/>
    </row>
    <row r="99" s="12" customFormat="1" spans="1:18">
      <c r="A99" s="154" t="s">
        <v>309</v>
      </c>
      <c r="B99" s="49" t="s">
        <v>310</v>
      </c>
      <c r="C99" s="58"/>
      <c r="D99" s="51" t="s">
        <v>260</v>
      </c>
      <c r="E99" s="46">
        <v>40</v>
      </c>
      <c r="F99" s="45">
        <v>2</v>
      </c>
      <c r="G99" s="46">
        <v>100</v>
      </c>
      <c r="H99" s="156">
        <f t="shared" ref="H99:H112" si="25">F99*G99*E99</f>
        <v>8000</v>
      </c>
      <c r="I99" s="303" t="s">
        <v>311</v>
      </c>
      <c r="J99" s="46">
        <v>40</v>
      </c>
      <c r="K99" s="45">
        <v>2</v>
      </c>
      <c r="L99" s="46">
        <v>99</v>
      </c>
      <c r="M99" s="156">
        <f t="shared" ref="M99:M112" si="26">K99*L99*J99</f>
        <v>7920</v>
      </c>
      <c r="N99" s="232"/>
      <c r="O99" s="232"/>
      <c r="P99" s="233">
        <f t="shared" ref="P99:P112" si="27">H99-M99</f>
        <v>80</v>
      </c>
      <c r="Q99" s="268">
        <f t="shared" si="24"/>
        <v>0.01</v>
      </c>
      <c r="R99" s="315" t="s">
        <v>312</v>
      </c>
    </row>
    <row r="100" s="12" customFormat="1" ht="34.5" customHeight="1" spans="1:18">
      <c r="A100" s="154" t="s">
        <v>313</v>
      </c>
      <c r="B100" s="49" t="s">
        <v>314</v>
      </c>
      <c r="C100" s="58" t="s">
        <v>315</v>
      </c>
      <c r="D100" s="51" t="s">
        <v>316</v>
      </c>
      <c r="E100" s="46">
        <v>40</v>
      </c>
      <c r="F100" s="45">
        <v>3</v>
      </c>
      <c r="G100" s="46">
        <v>100</v>
      </c>
      <c r="H100" s="156">
        <f t="shared" si="25"/>
        <v>12000</v>
      </c>
      <c r="I100" s="304"/>
      <c r="J100" s="46">
        <v>40</v>
      </c>
      <c r="K100" s="45">
        <v>3</v>
      </c>
      <c r="L100" s="46">
        <v>99</v>
      </c>
      <c r="M100" s="156">
        <f t="shared" si="26"/>
        <v>11880</v>
      </c>
      <c r="N100" s="232"/>
      <c r="O100" s="232"/>
      <c r="P100" s="233">
        <f t="shared" si="27"/>
        <v>120</v>
      </c>
      <c r="Q100" s="268">
        <f t="shared" si="24"/>
        <v>0.01</v>
      </c>
      <c r="R100" s="316"/>
    </row>
    <row r="101" s="12" customFormat="1" spans="1:18">
      <c r="A101" s="154" t="s">
        <v>317</v>
      </c>
      <c r="B101" s="49" t="s">
        <v>318</v>
      </c>
      <c r="C101" s="58"/>
      <c r="D101" s="51" t="s">
        <v>319</v>
      </c>
      <c r="E101" s="46">
        <v>0.5</v>
      </c>
      <c r="F101" s="45">
        <v>200</v>
      </c>
      <c r="G101" s="46">
        <v>100</v>
      </c>
      <c r="H101" s="156">
        <f t="shared" si="25"/>
        <v>10000</v>
      </c>
      <c r="I101" s="304"/>
      <c r="J101" s="46">
        <v>0.5</v>
      </c>
      <c r="K101" s="45">
        <v>200</v>
      </c>
      <c r="L101" s="46">
        <v>99</v>
      </c>
      <c r="M101" s="156">
        <f t="shared" si="26"/>
        <v>9900</v>
      </c>
      <c r="N101" s="232"/>
      <c r="O101" s="232"/>
      <c r="P101" s="233">
        <f t="shared" si="27"/>
        <v>100</v>
      </c>
      <c r="Q101" s="268">
        <f t="shared" si="24"/>
        <v>0.01</v>
      </c>
      <c r="R101" s="316"/>
    </row>
    <row r="102" s="12" customFormat="1" spans="1:18">
      <c r="A102" s="154" t="s">
        <v>320</v>
      </c>
      <c r="B102" s="49" t="s">
        <v>321</v>
      </c>
      <c r="C102" s="58"/>
      <c r="D102" s="51" t="s">
        <v>319</v>
      </c>
      <c r="E102" s="46">
        <v>0.5</v>
      </c>
      <c r="F102" s="45">
        <v>200</v>
      </c>
      <c r="G102" s="46">
        <v>100</v>
      </c>
      <c r="H102" s="156">
        <f t="shared" si="25"/>
        <v>10000</v>
      </c>
      <c r="I102" s="305"/>
      <c r="J102" s="46">
        <v>0.5</v>
      </c>
      <c r="K102" s="45">
        <v>200</v>
      </c>
      <c r="L102" s="46">
        <v>99</v>
      </c>
      <c r="M102" s="156">
        <f t="shared" si="26"/>
        <v>9900</v>
      </c>
      <c r="N102" s="232"/>
      <c r="O102" s="232"/>
      <c r="P102" s="233">
        <f t="shared" si="27"/>
        <v>100</v>
      </c>
      <c r="Q102" s="268">
        <f t="shared" si="24"/>
        <v>0.01</v>
      </c>
      <c r="R102" s="316"/>
    </row>
    <row r="103" s="12" customFormat="1" ht="30" customHeight="1" spans="1:18">
      <c r="A103" s="154" t="s">
        <v>322</v>
      </c>
      <c r="B103" s="49" t="s">
        <v>323</v>
      </c>
      <c r="C103" s="58" t="s">
        <v>324</v>
      </c>
      <c r="D103" s="51" t="s">
        <v>170</v>
      </c>
      <c r="E103" s="46">
        <v>150</v>
      </c>
      <c r="F103" s="45">
        <v>2</v>
      </c>
      <c r="G103" s="46">
        <v>100</v>
      </c>
      <c r="H103" s="156">
        <f t="shared" si="25"/>
        <v>30000</v>
      </c>
      <c r="I103" s="231"/>
      <c r="J103" s="46">
        <v>150</v>
      </c>
      <c r="K103" s="45">
        <v>2</v>
      </c>
      <c r="L103" s="46">
        <v>99</v>
      </c>
      <c r="M103" s="156">
        <f t="shared" si="26"/>
        <v>29700</v>
      </c>
      <c r="N103" s="232"/>
      <c r="O103" s="232">
        <v>150</v>
      </c>
      <c r="P103" s="233">
        <f t="shared" si="27"/>
        <v>300</v>
      </c>
      <c r="Q103" s="268">
        <f t="shared" si="24"/>
        <v>0.01</v>
      </c>
      <c r="R103" s="316"/>
    </row>
    <row r="104" s="12" customFormat="1" spans="1:18">
      <c r="A104" s="154" t="s">
        <v>325</v>
      </c>
      <c r="B104" s="49" t="s">
        <v>326</v>
      </c>
      <c r="C104" s="58"/>
      <c r="D104" s="51" t="s">
        <v>327</v>
      </c>
      <c r="E104" s="46">
        <v>40</v>
      </c>
      <c r="F104" s="45">
        <v>3</v>
      </c>
      <c r="G104" s="46">
        <v>100</v>
      </c>
      <c r="H104" s="156">
        <f t="shared" si="25"/>
        <v>12000</v>
      </c>
      <c r="I104" s="231"/>
      <c r="J104" s="46">
        <v>40</v>
      </c>
      <c r="K104" s="45">
        <v>3</v>
      </c>
      <c r="L104" s="46">
        <v>99</v>
      </c>
      <c r="M104" s="156">
        <f t="shared" si="26"/>
        <v>11880</v>
      </c>
      <c r="N104" s="232"/>
      <c r="O104" s="232"/>
      <c r="P104" s="233">
        <f t="shared" si="27"/>
        <v>120</v>
      </c>
      <c r="Q104" s="268">
        <f t="shared" si="24"/>
        <v>0.01</v>
      </c>
      <c r="R104" s="316"/>
    </row>
    <row r="105" s="12" customFormat="1" ht="31.5" customHeight="1" spans="1:18">
      <c r="A105" s="154" t="s">
        <v>328</v>
      </c>
      <c r="B105" s="58" t="s">
        <v>329</v>
      </c>
      <c r="C105" s="42" t="s">
        <v>330</v>
      </c>
      <c r="D105" s="43" t="s">
        <v>260</v>
      </c>
      <c r="E105" s="46">
        <v>35</v>
      </c>
      <c r="F105" s="45">
        <v>2</v>
      </c>
      <c r="G105" s="46">
        <v>100</v>
      </c>
      <c r="H105" s="156">
        <f t="shared" si="25"/>
        <v>7000</v>
      </c>
      <c r="I105" s="231"/>
      <c r="J105" s="46">
        <v>35</v>
      </c>
      <c r="K105" s="45">
        <v>2</v>
      </c>
      <c r="L105" s="46">
        <v>99</v>
      </c>
      <c r="M105" s="156">
        <f t="shared" si="26"/>
        <v>6930</v>
      </c>
      <c r="N105" s="232"/>
      <c r="O105" s="232"/>
      <c r="P105" s="233">
        <f t="shared" si="27"/>
        <v>70</v>
      </c>
      <c r="Q105" s="268">
        <f t="shared" si="24"/>
        <v>0.01</v>
      </c>
      <c r="R105" s="316"/>
    </row>
    <row r="106" s="12" customFormat="1" ht="33.75" customHeight="1" spans="1:18">
      <c r="A106" s="154" t="s">
        <v>331</v>
      </c>
      <c r="B106" s="49" t="s">
        <v>332</v>
      </c>
      <c r="C106" s="58" t="s">
        <v>333</v>
      </c>
      <c r="D106" s="51" t="s">
        <v>170</v>
      </c>
      <c r="E106" s="46">
        <v>380</v>
      </c>
      <c r="F106" s="45">
        <v>1</v>
      </c>
      <c r="G106" s="46">
        <v>100</v>
      </c>
      <c r="H106" s="156">
        <f t="shared" si="25"/>
        <v>38000</v>
      </c>
      <c r="I106" s="231"/>
      <c r="J106" s="46">
        <v>380</v>
      </c>
      <c r="K106" s="45">
        <v>1</v>
      </c>
      <c r="L106" s="46">
        <v>99</v>
      </c>
      <c r="M106" s="156">
        <f t="shared" si="26"/>
        <v>37620</v>
      </c>
      <c r="N106" s="232"/>
      <c r="O106" s="232"/>
      <c r="P106" s="233">
        <f t="shared" si="27"/>
        <v>380</v>
      </c>
      <c r="Q106" s="268">
        <f t="shared" si="24"/>
        <v>0.01</v>
      </c>
      <c r="R106" s="316"/>
    </row>
    <row r="107" s="12" customFormat="1" ht="30" customHeight="1" spans="1:18">
      <c r="A107" s="154" t="s">
        <v>334</v>
      </c>
      <c r="B107" s="49" t="s">
        <v>335</v>
      </c>
      <c r="C107" s="58" t="s">
        <v>336</v>
      </c>
      <c r="D107" s="51" t="s">
        <v>337</v>
      </c>
      <c r="E107" s="148">
        <v>200</v>
      </c>
      <c r="F107" s="149">
        <v>6</v>
      </c>
      <c r="G107" s="46">
        <v>100</v>
      </c>
      <c r="H107" s="156">
        <f t="shared" si="25"/>
        <v>120000</v>
      </c>
      <c r="I107" s="224"/>
      <c r="J107" s="148">
        <v>200</v>
      </c>
      <c r="K107" s="149">
        <v>6</v>
      </c>
      <c r="L107" s="46">
        <v>99</v>
      </c>
      <c r="M107" s="156">
        <f t="shared" si="26"/>
        <v>118800</v>
      </c>
      <c r="N107" s="232"/>
      <c r="O107" s="148"/>
      <c r="P107" s="233">
        <f t="shared" si="27"/>
        <v>1200</v>
      </c>
      <c r="Q107" s="268">
        <f t="shared" si="24"/>
        <v>0.01</v>
      </c>
      <c r="R107" s="316"/>
    </row>
    <row r="108" s="12" customFormat="1" ht="29" spans="1:18">
      <c r="A108" s="154" t="s">
        <v>338</v>
      </c>
      <c r="B108" s="49" t="s">
        <v>339</v>
      </c>
      <c r="C108" s="58" t="s">
        <v>340</v>
      </c>
      <c r="D108" s="51" t="s">
        <v>286</v>
      </c>
      <c r="E108" s="148">
        <v>20</v>
      </c>
      <c r="F108" s="149">
        <v>6</v>
      </c>
      <c r="G108" s="46">
        <v>100</v>
      </c>
      <c r="H108" s="156">
        <f t="shared" si="25"/>
        <v>12000</v>
      </c>
      <c r="I108" s="224"/>
      <c r="J108" s="148">
        <v>20</v>
      </c>
      <c r="K108" s="149">
        <v>6</v>
      </c>
      <c r="L108" s="46">
        <v>99</v>
      </c>
      <c r="M108" s="156">
        <f t="shared" si="26"/>
        <v>11880</v>
      </c>
      <c r="N108" s="232"/>
      <c r="O108" s="148"/>
      <c r="P108" s="233">
        <f t="shared" si="27"/>
        <v>120</v>
      </c>
      <c r="Q108" s="268">
        <f t="shared" si="24"/>
        <v>0.01</v>
      </c>
      <c r="R108" s="316"/>
    </row>
    <row r="109" s="12" customFormat="1" ht="43.5" spans="1:18">
      <c r="A109" s="154" t="s">
        <v>341</v>
      </c>
      <c r="B109" s="49" t="s">
        <v>342</v>
      </c>
      <c r="C109" s="58" t="s">
        <v>343</v>
      </c>
      <c r="D109" s="51" t="s">
        <v>286</v>
      </c>
      <c r="E109" s="148">
        <v>150</v>
      </c>
      <c r="F109" s="149">
        <v>3</v>
      </c>
      <c r="G109" s="46">
        <v>100</v>
      </c>
      <c r="H109" s="156">
        <f t="shared" si="25"/>
        <v>45000</v>
      </c>
      <c r="I109" s="224"/>
      <c r="J109" s="148">
        <v>150</v>
      </c>
      <c r="K109" s="149">
        <v>3</v>
      </c>
      <c r="L109" s="46">
        <v>99</v>
      </c>
      <c r="M109" s="156">
        <f t="shared" si="26"/>
        <v>44550</v>
      </c>
      <c r="N109" s="232"/>
      <c r="O109" s="148"/>
      <c r="P109" s="233">
        <f t="shared" si="27"/>
        <v>450</v>
      </c>
      <c r="Q109" s="268">
        <f t="shared" si="24"/>
        <v>0.01</v>
      </c>
      <c r="R109" s="316"/>
    </row>
    <row r="110" s="12" customFormat="1" ht="29" spans="1:18">
      <c r="A110" s="154" t="s">
        <v>344</v>
      </c>
      <c r="B110" s="49" t="s">
        <v>345</v>
      </c>
      <c r="C110" s="58" t="s">
        <v>346</v>
      </c>
      <c r="D110" s="51" t="s">
        <v>181</v>
      </c>
      <c r="E110" s="148">
        <v>100</v>
      </c>
      <c r="F110" s="149">
        <v>2</v>
      </c>
      <c r="G110" s="46">
        <v>100</v>
      </c>
      <c r="H110" s="156">
        <f t="shared" si="25"/>
        <v>20000</v>
      </c>
      <c r="I110" s="224"/>
      <c r="J110" s="148">
        <v>100</v>
      </c>
      <c r="K110" s="149">
        <v>2</v>
      </c>
      <c r="L110" s="46">
        <v>99</v>
      </c>
      <c r="M110" s="156">
        <f t="shared" si="26"/>
        <v>19800</v>
      </c>
      <c r="N110" s="232"/>
      <c r="O110" s="148"/>
      <c r="P110" s="233">
        <f t="shared" si="27"/>
        <v>200</v>
      </c>
      <c r="Q110" s="268">
        <f t="shared" si="24"/>
        <v>0.01</v>
      </c>
      <c r="R110" s="316"/>
    </row>
    <row r="111" s="12" customFormat="1" ht="44.5" customHeight="1" spans="1:18">
      <c r="A111" s="154" t="s">
        <v>347</v>
      </c>
      <c r="B111" s="49" t="s">
        <v>348</v>
      </c>
      <c r="C111" s="58" t="s">
        <v>349</v>
      </c>
      <c r="D111" s="51" t="s">
        <v>350</v>
      </c>
      <c r="E111" s="148">
        <v>80</v>
      </c>
      <c r="F111" s="149">
        <v>6</v>
      </c>
      <c r="G111" s="46">
        <v>100</v>
      </c>
      <c r="H111" s="156">
        <f t="shared" si="25"/>
        <v>48000</v>
      </c>
      <c r="I111" s="224"/>
      <c r="J111" s="148">
        <v>80</v>
      </c>
      <c r="K111" s="149">
        <v>6</v>
      </c>
      <c r="L111" s="46">
        <v>99</v>
      </c>
      <c r="M111" s="156">
        <f t="shared" si="26"/>
        <v>47520</v>
      </c>
      <c r="N111" s="232"/>
      <c r="O111" s="148"/>
      <c r="P111" s="233">
        <f t="shared" si="27"/>
        <v>480</v>
      </c>
      <c r="Q111" s="268">
        <f t="shared" si="24"/>
        <v>0.01</v>
      </c>
      <c r="R111" s="316"/>
    </row>
    <row r="112" s="12" customFormat="1" ht="33.75" customHeight="1" spans="1:18">
      <c r="A112" s="154" t="s">
        <v>351</v>
      </c>
      <c r="B112" s="49" t="s">
        <v>352</v>
      </c>
      <c r="C112" s="58" t="s">
        <v>353</v>
      </c>
      <c r="D112" s="51" t="s">
        <v>350</v>
      </c>
      <c r="E112" s="148">
        <v>50</v>
      </c>
      <c r="F112" s="149">
        <v>4</v>
      </c>
      <c r="G112" s="46">
        <v>100</v>
      </c>
      <c r="H112" s="156">
        <f t="shared" si="25"/>
        <v>20000</v>
      </c>
      <c r="I112" s="231"/>
      <c r="J112" s="148">
        <v>50</v>
      </c>
      <c r="K112" s="149">
        <v>4</v>
      </c>
      <c r="L112" s="46">
        <v>99</v>
      </c>
      <c r="M112" s="156">
        <f t="shared" si="26"/>
        <v>19800</v>
      </c>
      <c r="N112" s="232"/>
      <c r="O112" s="148"/>
      <c r="P112" s="233">
        <f t="shared" si="27"/>
        <v>200</v>
      </c>
      <c r="Q112" s="268">
        <f t="shared" si="24"/>
        <v>0.01</v>
      </c>
      <c r="R112" s="317"/>
    </row>
    <row r="113" s="6" customFormat="1" customHeight="1" spans="1:18">
      <c r="A113" s="59" t="s">
        <v>40</v>
      </c>
      <c r="B113" s="60"/>
      <c r="C113" s="60"/>
      <c r="D113" s="60"/>
      <c r="E113" s="61"/>
      <c r="F113" s="62"/>
      <c r="G113" s="63"/>
      <c r="H113" s="289">
        <f>SUM(H54:H112)</f>
        <v>933674</v>
      </c>
      <c r="I113" s="180"/>
      <c r="J113" s="181"/>
      <c r="K113" s="181"/>
      <c r="L113" s="182" t="s">
        <v>40</v>
      </c>
      <c r="M113" s="183">
        <f>SUM(M54:M112)</f>
        <v>1021464</v>
      </c>
      <c r="N113" s="181"/>
      <c r="O113" s="184"/>
      <c r="P113" s="190"/>
      <c r="Q113" s="253"/>
      <c r="R113" s="251"/>
    </row>
    <row r="114" s="7" customFormat="1" spans="1:18">
      <c r="A114" s="113"/>
      <c r="B114" s="128"/>
      <c r="C114" s="114"/>
      <c r="D114" s="116"/>
      <c r="E114" s="290"/>
      <c r="F114" s="74"/>
      <c r="G114" s="75"/>
      <c r="H114" s="291"/>
      <c r="I114" s="217"/>
      <c r="J114" s="189"/>
      <c r="K114" s="189"/>
      <c r="L114" s="189"/>
      <c r="M114" s="189"/>
      <c r="N114" s="189"/>
      <c r="O114" s="189"/>
      <c r="P114" s="185"/>
      <c r="Q114" s="250"/>
      <c r="R114" s="260"/>
    </row>
    <row r="115" s="9" customFormat="1" ht="35" customHeight="1" spans="1:18">
      <c r="A115" s="99" t="s">
        <v>354</v>
      </c>
      <c r="B115" s="100" t="s">
        <v>355</v>
      </c>
      <c r="C115" s="139"/>
      <c r="D115" s="140"/>
      <c r="E115" s="141"/>
      <c r="F115" s="142"/>
      <c r="G115" s="141"/>
      <c r="H115" s="141"/>
      <c r="I115" s="141"/>
      <c r="J115" s="200"/>
      <c r="K115" s="200"/>
      <c r="L115" s="200"/>
      <c r="M115" s="200"/>
      <c r="N115" s="200"/>
      <c r="O115" s="103"/>
      <c r="P115" s="185"/>
      <c r="Q115" s="250"/>
      <c r="R115" s="255"/>
    </row>
    <row r="116" s="11" customFormat="1" ht="32" customHeight="1" spans="1:18">
      <c r="A116" s="292" t="s">
        <v>356</v>
      </c>
      <c r="B116" s="119" t="s">
        <v>357</v>
      </c>
      <c r="C116" s="114" t="s">
        <v>358</v>
      </c>
      <c r="D116" s="121" t="s">
        <v>64</v>
      </c>
      <c r="E116" s="117">
        <v>400</v>
      </c>
      <c r="F116" s="74">
        <v>4</v>
      </c>
      <c r="G116" s="117">
        <v>100</v>
      </c>
      <c r="H116" s="129">
        <f t="shared" ref="H116:H118" si="28">F116*G116*E116</f>
        <v>160000</v>
      </c>
      <c r="I116" s="188"/>
      <c r="J116" s="117">
        <v>400</v>
      </c>
      <c r="K116" s="74">
        <v>4</v>
      </c>
      <c r="L116" s="117">
        <v>99</v>
      </c>
      <c r="M116" s="129">
        <f t="shared" ref="M116:M118" si="29">K116*L116*J116</f>
        <v>158400</v>
      </c>
      <c r="N116" s="189"/>
      <c r="O116" s="75">
        <v>400</v>
      </c>
      <c r="P116" s="190">
        <f t="shared" ref="P116:P118" si="30">H116-M116</f>
        <v>1600</v>
      </c>
      <c r="Q116" s="253">
        <f t="shared" ref="Q116:Q118" si="31">P116/H116</f>
        <v>0.01</v>
      </c>
      <c r="R116" s="254" t="s">
        <v>312</v>
      </c>
    </row>
    <row r="117" s="9" customFormat="1" spans="1:18">
      <c r="A117" s="292" t="s">
        <v>359</v>
      </c>
      <c r="B117" s="119" t="s">
        <v>360</v>
      </c>
      <c r="C117" s="125" t="s">
        <v>361</v>
      </c>
      <c r="D117" s="121" t="s">
        <v>64</v>
      </c>
      <c r="E117" s="75">
        <v>400</v>
      </c>
      <c r="F117" s="122">
        <v>1</v>
      </c>
      <c r="G117" s="117">
        <v>100</v>
      </c>
      <c r="H117" s="129">
        <f t="shared" si="28"/>
        <v>40000</v>
      </c>
      <c r="I117" s="188"/>
      <c r="J117" s="75">
        <v>400</v>
      </c>
      <c r="K117" s="74">
        <v>1</v>
      </c>
      <c r="L117" s="117">
        <v>99</v>
      </c>
      <c r="M117" s="129">
        <f t="shared" si="29"/>
        <v>39600</v>
      </c>
      <c r="N117" s="211"/>
      <c r="O117" s="75">
        <v>600</v>
      </c>
      <c r="P117" s="190">
        <f t="shared" si="30"/>
        <v>400</v>
      </c>
      <c r="Q117" s="253">
        <f t="shared" si="31"/>
        <v>0.01</v>
      </c>
      <c r="R117" s="254" t="s">
        <v>312</v>
      </c>
    </row>
    <row r="118" s="9" customFormat="1" spans="1:18">
      <c r="A118" s="292" t="s">
        <v>362</v>
      </c>
      <c r="B118" s="119" t="s">
        <v>363</v>
      </c>
      <c r="C118" s="125" t="s">
        <v>364</v>
      </c>
      <c r="D118" s="121" t="s">
        <v>64</v>
      </c>
      <c r="E118" s="75">
        <v>300</v>
      </c>
      <c r="F118" s="122">
        <v>4</v>
      </c>
      <c r="G118" s="117">
        <v>100</v>
      </c>
      <c r="H118" s="129">
        <f t="shared" si="28"/>
        <v>120000</v>
      </c>
      <c r="I118" s="306"/>
      <c r="J118" s="75">
        <v>300</v>
      </c>
      <c r="K118" s="122">
        <v>4</v>
      </c>
      <c r="L118" s="117">
        <v>99</v>
      </c>
      <c r="M118" s="129">
        <f t="shared" si="29"/>
        <v>118800</v>
      </c>
      <c r="N118" s="211"/>
      <c r="O118" s="307">
        <v>300</v>
      </c>
      <c r="P118" s="190">
        <f t="shared" si="30"/>
        <v>1200</v>
      </c>
      <c r="Q118" s="253">
        <f t="shared" si="31"/>
        <v>0.01</v>
      </c>
      <c r="R118" s="254" t="s">
        <v>312</v>
      </c>
    </row>
    <row r="119" s="6" customFormat="1" customHeight="1" spans="1:18">
      <c r="A119" s="59" t="s">
        <v>40</v>
      </c>
      <c r="B119" s="60"/>
      <c r="C119" s="60"/>
      <c r="D119" s="60"/>
      <c r="E119" s="61"/>
      <c r="F119" s="62"/>
      <c r="G119" s="63"/>
      <c r="H119" s="64">
        <f>SUM(H116:H118)</f>
        <v>320000</v>
      </c>
      <c r="I119" s="180"/>
      <c r="J119" s="181"/>
      <c r="K119" s="181"/>
      <c r="L119" s="182" t="s">
        <v>40</v>
      </c>
      <c r="M119" s="183">
        <f>SUM(M116:M118)</f>
        <v>316800</v>
      </c>
      <c r="N119" s="181"/>
      <c r="O119" s="184"/>
      <c r="P119" s="185"/>
      <c r="Q119" s="250"/>
      <c r="R119" s="251"/>
    </row>
    <row r="120" s="9" customFormat="1" ht="20" spans="1:18">
      <c r="A120" s="278">
        <v>9</v>
      </c>
      <c r="B120" s="279" t="s">
        <v>365</v>
      </c>
      <c r="C120" s="280"/>
      <c r="D120" s="280"/>
      <c r="E120" s="281"/>
      <c r="F120" s="282"/>
      <c r="G120" s="281"/>
      <c r="H120" s="283"/>
      <c r="I120" s="301"/>
      <c r="J120" s="200"/>
      <c r="K120" s="200"/>
      <c r="L120" s="200"/>
      <c r="M120" s="200"/>
      <c r="N120" s="200"/>
      <c r="O120" s="200"/>
      <c r="P120" s="185"/>
      <c r="Q120" s="250"/>
      <c r="R120" s="255"/>
    </row>
    <row r="121" s="12" customFormat="1" spans="1:18">
      <c r="A121" s="154" t="s">
        <v>366</v>
      </c>
      <c r="B121" s="49" t="s">
        <v>367</v>
      </c>
      <c r="C121" s="58" t="s">
        <v>368</v>
      </c>
      <c r="D121" s="51" t="s">
        <v>369</v>
      </c>
      <c r="E121" s="46">
        <v>150</v>
      </c>
      <c r="F121" s="45">
        <v>30</v>
      </c>
      <c r="G121" s="46">
        <v>4</v>
      </c>
      <c r="H121" s="156">
        <f t="shared" ref="H121:H126" si="32">F121*G121*E121</f>
        <v>18000</v>
      </c>
      <c r="I121" s="193"/>
      <c r="J121" s="46">
        <v>150</v>
      </c>
      <c r="K121" s="45">
        <v>30</v>
      </c>
      <c r="L121" s="46">
        <v>4</v>
      </c>
      <c r="M121" s="156">
        <f t="shared" ref="M121:M133" si="33">K121*L121*J121</f>
        <v>18000</v>
      </c>
      <c r="N121" s="232" t="s">
        <v>370</v>
      </c>
      <c r="O121" s="232">
        <v>150</v>
      </c>
      <c r="P121" s="233">
        <f t="shared" ref="P121:P125" si="34">H121-M121</f>
        <v>0</v>
      </c>
      <c r="Q121" s="268">
        <f t="shared" ref="Q121:Q126" si="35">P121/H121</f>
        <v>0</v>
      </c>
      <c r="R121" s="269"/>
    </row>
    <row r="122" s="12" customFormat="1" spans="1:18">
      <c r="A122" s="154" t="s">
        <v>371</v>
      </c>
      <c r="B122" s="49" t="s">
        <v>372</v>
      </c>
      <c r="C122" s="58" t="s">
        <v>373</v>
      </c>
      <c r="D122" s="51" t="s">
        <v>374</v>
      </c>
      <c r="E122" s="46">
        <v>50</v>
      </c>
      <c r="F122" s="45">
        <v>24</v>
      </c>
      <c r="G122" s="46">
        <v>4</v>
      </c>
      <c r="H122" s="156">
        <f t="shared" si="32"/>
        <v>4800</v>
      </c>
      <c r="I122" s="193"/>
      <c r="J122" s="46">
        <v>50</v>
      </c>
      <c r="K122" s="45">
        <v>24</v>
      </c>
      <c r="L122" s="46">
        <v>4</v>
      </c>
      <c r="M122" s="156">
        <f t="shared" si="33"/>
        <v>4800</v>
      </c>
      <c r="N122" s="232" t="s">
        <v>370</v>
      </c>
      <c r="O122" s="232">
        <v>50</v>
      </c>
      <c r="P122" s="233">
        <f t="shared" si="34"/>
        <v>0</v>
      </c>
      <c r="Q122" s="268">
        <f t="shared" si="35"/>
        <v>0</v>
      </c>
      <c r="R122" s="269"/>
    </row>
    <row r="123" s="12" customFormat="1" spans="1:18">
      <c r="A123" s="154" t="s">
        <v>375</v>
      </c>
      <c r="B123" s="49" t="s">
        <v>376</v>
      </c>
      <c r="C123" s="58" t="s">
        <v>377</v>
      </c>
      <c r="D123" s="51" t="s">
        <v>374</v>
      </c>
      <c r="E123" s="46">
        <v>150</v>
      </c>
      <c r="F123" s="45">
        <v>40</v>
      </c>
      <c r="G123" s="46">
        <v>4</v>
      </c>
      <c r="H123" s="156">
        <f t="shared" si="32"/>
        <v>24000</v>
      </c>
      <c r="I123" s="193"/>
      <c r="J123" s="46">
        <v>150</v>
      </c>
      <c r="K123" s="45">
        <v>40</v>
      </c>
      <c r="L123" s="46">
        <v>10</v>
      </c>
      <c r="M123" s="156">
        <f t="shared" si="33"/>
        <v>60000</v>
      </c>
      <c r="N123" s="232" t="s">
        <v>378</v>
      </c>
      <c r="O123" s="232">
        <v>150</v>
      </c>
      <c r="P123" s="233">
        <f t="shared" si="34"/>
        <v>-36000</v>
      </c>
      <c r="Q123" s="268">
        <f t="shared" si="35"/>
        <v>-1.5</v>
      </c>
      <c r="R123" s="269" t="s">
        <v>379</v>
      </c>
    </row>
    <row r="124" s="12" customFormat="1" ht="43.5" spans="1:18">
      <c r="A124" s="154" t="s">
        <v>380</v>
      </c>
      <c r="B124" s="49" t="s">
        <v>381</v>
      </c>
      <c r="C124" s="58" t="s">
        <v>382</v>
      </c>
      <c r="D124" s="51" t="s">
        <v>383</v>
      </c>
      <c r="E124" s="46">
        <v>5000</v>
      </c>
      <c r="F124" s="45">
        <v>1</v>
      </c>
      <c r="G124" s="46">
        <v>4</v>
      </c>
      <c r="H124" s="156">
        <f t="shared" si="32"/>
        <v>20000</v>
      </c>
      <c r="I124" s="193"/>
      <c r="J124" s="46">
        <v>5000</v>
      </c>
      <c r="K124" s="45">
        <v>1</v>
      </c>
      <c r="L124" s="46">
        <v>2</v>
      </c>
      <c r="M124" s="156">
        <f t="shared" si="33"/>
        <v>10000</v>
      </c>
      <c r="N124" s="232" t="s">
        <v>384</v>
      </c>
      <c r="O124" s="232"/>
      <c r="P124" s="233">
        <f t="shared" si="34"/>
        <v>10000</v>
      </c>
      <c r="Q124" s="268">
        <f t="shared" si="35"/>
        <v>0.5</v>
      </c>
      <c r="R124" s="269" t="s">
        <v>311</v>
      </c>
    </row>
    <row r="125" s="12" customFormat="1" spans="1:18">
      <c r="A125" s="154" t="s">
        <v>385</v>
      </c>
      <c r="B125" s="155" t="s">
        <v>189</v>
      </c>
      <c r="C125" s="150" t="s">
        <v>386</v>
      </c>
      <c r="D125" s="151" t="s">
        <v>170</v>
      </c>
      <c r="E125" s="152">
        <v>140</v>
      </c>
      <c r="F125" s="153">
        <v>6</v>
      </c>
      <c r="G125" s="46">
        <v>4</v>
      </c>
      <c r="H125" s="156">
        <f t="shared" si="32"/>
        <v>3360</v>
      </c>
      <c r="I125" s="231" t="s">
        <v>387</v>
      </c>
      <c r="J125" s="152">
        <v>140</v>
      </c>
      <c r="K125" s="153">
        <v>3</v>
      </c>
      <c r="L125" s="46">
        <v>1</v>
      </c>
      <c r="M125" s="156">
        <f t="shared" si="33"/>
        <v>420</v>
      </c>
      <c r="N125" s="232"/>
      <c r="O125" s="232">
        <v>140</v>
      </c>
      <c r="P125" s="233">
        <f t="shared" si="34"/>
        <v>2940</v>
      </c>
      <c r="Q125" s="268">
        <f t="shared" si="35"/>
        <v>0.875</v>
      </c>
      <c r="R125" s="269" t="s">
        <v>311</v>
      </c>
    </row>
    <row r="126" s="12" customFormat="1" ht="29" customHeight="1" spans="1:18">
      <c r="A126" s="154" t="s">
        <v>388</v>
      </c>
      <c r="B126" s="49" t="s">
        <v>389</v>
      </c>
      <c r="C126" s="58" t="s">
        <v>390</v>
      </c>
      <c r="D126" s="293" t="s">
        <v>383</v>
      </c>
      <c r="E126" s="46">
        <v>550</v>
      </c>
      <c r="F126" s="45">
        <v>4</v>
      </c>
      <c r="G126" s="46">
        <v>4</v>
      </c>
      <c r="H126" s="156">
        <f t="shared" si="32"/>
        <v>8800</v>
      </c>
      <c r="I126" s="231" t="s">
        <v>391</v>
      </c>
      <c r="J126" s="46">
        <v>550</v>
      </c>
      <c r="K126" s="45">
        <v>2</v>
      </c>
      <c r="L126" s="46">
        <v>59</v>
      </c>
      <c r="M126" s="156">
        <f t="shared" si="33"/>
        <v>64900</v>
      </c>
      <c r="N126" s="308" t="s">
        <v>392</v>
      </c>
      <c r="O126" s="46">
        <v>550</v>
      </c>
      <c r="P126" s="233">
        <f>H126-M126-M127</f>
        <v>-97900</v>
      </c>
      <c r="Q126" s="268">
        <f t="shared" si="35"/>
        <v>-11.125</v>
      </c>
      <c r="R126" s="269" t="s">
        <v>305</v>
      </c>
    </row>
    <row r="127" s="12" customFormat="1" ht="29" customHeight="1" spans="1:18">
      <c r="A127" s="154"/>
      <c r="B127" s="49"/>
      <c r="C127" s="58"/>
      <c r="D127" s="293"/>
      <c r="E127" s="46"/>
      <c r="F127" s="45"/>
      <c r="G127" s="46"/>
      <c r="H127" s="156"/>
      <c r="I127" s="231"/>
      <c r="J127" s="46">
        <v>550</v>
      </c>
      <c r="K127" s="45">
        <v>4</v>
      </c>
      <c r="L127" s="46">
        <v>19</v>
      </c>
      <c r="M127" s="156">
        <f t="shared" si="33"/>
        <v>41800</v>
      </c>
      <c r="N127" s="309"/>
      <c r="O127" s="46">
        <v>550</v>
      </c>
      <c r="P127" s="233"/>
      <c r="Q127" s="268"/>
      <c r="R127" s="269"/>
    </row>
    <row r="128" s="12" customFormat="1" spans="1:18">
      <c r="A128" s="154" t="s">
        <v>393</v>
      </c>
      <c r="B128" s="49" t="s">
        <v>394</v>
      </c>
      <c r="C128" s="58" t="s">
        <v>395</v>
      </c>
      <c r="D128" s="294" t="s">
        <v>383</v>
      </c>
      <c r="E128" s="46">
        <v>600</v>
      </c>
      <c r="F128" s="45">
        <v>1</v>
      </c>
      <c r="G128" s="46">
        <v>4</v>
      </c>
      <c r="H128" s="156">
        <f t="shared" ref="H128:H134" si="36">F128*G128*E128</f>
        <v>2400</v>
      </c>
      <c r="I128" s="231" t="s">
        <v>396</v>
      </c>
      <c r="J128" s="46">
        <v>600</v>
      </c>
      <c r="K128" s="45">
        <v>1</v>
      </c>
      <c r="L128" s="46">
        <v>78</v>
      </c>
      <c r="M128" s="156">
        <f t="shared" si="33"/>
        <v>46800</v>
      </c>
      <c r="N128" s="232" t="s">
        <v>397</v>
      </c>
      <c r="O128" s="46">
        <v>600</v>
      </c>
      <c r="P128" s="233">
        <f t="shared" ref="P128:P134" si="37">H128-M128</f>
        <v>-44400</v>
      </c>
      <c r="Q128" s="268">
        <f t="shared" ref="Q128:Q134" si="38">P128/H128</f>
        <v>-18.5</v>
      </c>
      <c r="R128" s="269" t="s">
        <v>305</v>
      </c>
    </row>
    <row r="129" s="12" customFormat="1" spans="1:18">
      <c r="A129" s="154" t="s">
        <v>398</v>
      </c>
      <c r="B129" s="49" t="s">
        <v>399</v>
      </c>
      <c r="C129" s="58" t="s">
        <v>294</v>
      </c>
      <c r="D129" s="51" t="s">
        <v>260</v>
      </c>
      <c r="E129" s="46">
        <v>1.5</v>
      </c>
      <c r="F129" s="45">
        <v>200</v>
      </c>
      <c r="G129" s="46">
        <v>4</v>
      </c>
      <c r="H129" s="156">
        <f t="shared" si="36"/>
        <v>1200</v>
      </c>
      <c r="I129" s="231"/>
      <c r="J129" s="206">
        <v>1</v>
      </c>
      <c r="K129" s="45">
        <v>200</v>
      </c>
      <c r="L129" s="46">
        <v>16</v>
      </c>
      <c r="M129" s="234">
        <f t="shared" si="33"/>
        <v>3200</v>
      </c>
      <c r="N129" s="232" t="s">
        <v>400</v>
      </c>
      <c r="O129" s="232">
        <v>1.5</v>
      </c>
      <c r="P129" s="233">
        <f t="shared" si="37"/>
        <v>-2000</v>
      </c>
      <c r="Q129" s="268">
        <f t="shared" si="38"/>
        <v>-1.66666666666667</v>
      </c>
      <c r="R129" s="269" t="s">
        <v>379</v>
      </c>
    </row>
    <row r="130" s="12" customFormat="1" spans="1:18">
      <c r="A130" s="154" t="s">
        <v>401</v>
      </c>
      <c r="B130" s="49" t="s">
        <v>402</v>
      </c>
      <c r="C130" s="58"/>
      <c r="D130" s="51" t="s">
        <v>170</v>
      </c>
      <c r="E130" s="46">
        <v>5</v>
      </c>
      <c r="F130" s="45">
        <v>10</v>
      </c>
      <c r="G130" s="46">
        <v>4</v>
      </c>
      <c r="H130" s="156">
        <f t="shared" si="36"/>
        <v>200</v>
      </c>
      <c r="I130" s="231"/>
      <c r="J130" s="46">
        <v>5</v>
      </c>
      <c r="K130" s="45">
        <v>10</v>
      </c>
      <c r="L130" s="46"/>
      <c r="M130" s="156">
        <f t="shared" si="33"/>
        <v>0</v>
      </c>
      <c r="N130" s="232"/>
      <c r="O130" s="232">
        <v>5</v>
      </c>
      <c r="P130" s="233">
        <f t="shared" si="37"/>
        <v>200</v>
      </c>
      <c r="Q130" s="268">
        <f t="shared" si="38"/>
        <v>1</v>
      </c>
      <c r="R130" s="269" t="s">
        <v>29</v>
      </c>
    </row>
    <row r="131" s="12" customFormat="1" spans="1:18">
      <c r="A131" s="154" t="s">
        <v>403</v>
      </c>
      <c r="B131" s="49" t="s">
        <v>404</v>
      </c>
      <c r="C131" s="58"/>
      <c r="D131" s="318" t="s">
        <v>170</v>
      </c>
      <c r="E131" s="46">
        <v>35</v>
      </c>
      <c r="F131" s="45">
        <v>3</v>
      </c>
      <c r="G131" s="46">
        <v>4</v>
      </c>
      <c r="H131" s="156">
        <f t="shared" si="36"/>
        <v>420</v>
      </c>
      <c r="I131" s="193"/>
      <c r="J131" s="46">
        <v>35</v>
      </c>
      <c r="K131" s="45">
        <v>3</v>
      </c>
      <c r="L131" s="46">
        <v>10</v>
      </c>
      <c r="M131" s="156">
        <f t="shared" si="33"/>
        <v>1050</v>
      </c>
      <c r="N131" s="232" t="s">
        <v>378</v>
      </c>
      <c r="O131" s="46">
        <v>35</v>
      </c>
      <c r="P131" s="233">
        <f t="shared" si="37"/>
        <v>-630</v>
      </c>
      <c r="Q131" s="268">
        <f t="shared" si="38"/>
        <v>-1.5</v>
      </c>
      <c r="R131" s="269" t="s">
        <v>379</v>
      </c>
    </row>
    <row r="132" s="12" customFormat="1" spans="1:18">
      <c r="A132" s="154" t="s">
        <v>405</v>
      </c>
      <c r="B132" s="49" t="s">
        <v>406</v>
      </c>
      <c r="C132" s="58" t="s">
        <v>407</v>
      </c>
      <c r="D132" s="51" t="s">
        <v>383</v>
      </c>
      <c r="E132" s="46">
        <v>300</v>
      </c>
      <c r="F132" s="45">
        <v>1</v>
      </c>
      <c r="G132" s="46">
        <v>4</v>
      </c>
      <c r="H132" s="156">
        <f t="shared" si="36"/>
        <v>1200</v>
      </c>
      <c r="I132" s="193"/>
      <c r="J132" s="46">
        <v>300</v>
      </c>
      <c r="K132" s="45">
        <v>1</v>
      </c>
      <c r="L132" s="46">
        <v>6</v>
      </c>
      <c r="M132" s="156">
        <f t="shared" si="33"/>
        <v>1800</v>
      </c>
      <c r="N132" s="232" t="s">
        <v>408</v>
      </c>
      <c r="O132" s="46">
        <v>300</v>
      </c>
      <c r="P132" s="233">
        <f t="shared" si="37"/>
        <v>-600</v>
      </c>
      <c r="Q132" s="268">
        <f t="shared" si="38"/>
        <v>-0.5</v>
      </c>
      <c r="R132" s="269" t="s">
        <v>379</v>
      </c>
    </row>
    <row r="133" s="12" customFormat="1" spans="1:18">
      <c r="A133" s="154" t="s">
        <v>409</v>
      </c>
      <c r="B133" s="49" t="s">
        <v>410</v>
      </c>
      <c r="C133" s="58"/>
      <c r="D133" s="51" t="s">
        <v>383</v>
      </c>
      <c r="E133" s="148">
        <v>2500</v>
      </c>
      <c r="F133" s="149">
        <v>1</v>
      </c>
      <c r="G133" s="46">
        <v>4</v>
      </c>
      <c r="H133" s="156">
        <f t="shared" si="36"/>
        <v>10000</v>
      </c>
      <c r="I133" s="231" t="s">
        <v>411</v>
      </c>
      <c r="J133" s="148">
        <v>2500</v>
      </c>
      <c r="K133" s="149">
        <v>1</v>
      </c>
      <c r="L133" s="46">
        <v>3</v>
      </c>
      <c r="M133" s="156">
        <f t="shared" si="33"/>
        <v>7500</v>
      </c>
      <c r="N133" s="232" t="s">
        <v>412</v>
      </c>
      <c r="O133" s="148">
        <v>2500</v>
      </c>
      <c r="P133" s="233">
        <f t="shared" si="37"/>
        <v>2500</v>
      </c>
      <c r="Q133" s="268">
        <f t="shared" si="38"/>
        <v>0.25</v>
      </c>
      <c r="R133" s="269" t="s">
        <v>311</v>
      </c>
    </row>
    <row r="134" s="12" customFormat="1" spans="1:18">
      <c r="A134" s="154" t="s">
        <v>413</v>
      </c>
      <c r="B134" s="49" t="s">
        <v>145</v>
      </c>
      <c r="C134" s="58"/>
      <c r="D134" s="51" t="s">
        <v>22</v>
      </c>
      <c r="E134" s="46">
        <v>1000</v>
      </c>
      <c r="F134" s="45">
        <v>4</v>
      </c>
      <c r="G134" s="46">
        <v>4</v>
      </c>
      <c r="H134" s="156">
        <f t="shared" si="36"/>
        <v>16000</v>
      </c>
      <c r="I134" s="193" t="s">
        <v>256</v>
      </c>
      <c r="J134" s="46"/>
      <c r="K134" s="45"/>
      <c r="L134" s="46"/>
      <c r="M134" s="156"/>
      <c r="N134" s="232"/>
      <c r="O134" s="232">
        <v>1000</v>
      </c>
      <c r="P134" s="233">
        <f t="shared" si="37"/>
        <v>16000</v>
      </c>
      <c r="Q134" s="268">
        <f t="shared" si="38"/>
        <v>1</v>
      </c>
      <c r="R134" s="269" t="s">
        <v>379</v>
      </c>
    </row>
    <row r="135" s="7" customFormat="1" spans="1:18">
      <c r="A135" s="113"/>
      <c r="B135" s="128"/>
      <c r="C135" s="114"/>
      <c r="D135" s="116"/>
      <c r="E135" s="117"/>
      <c r="F135" s="74"/>
      <c r="G135" s="117"/>
      <c r="H135" s="129"/>
      <c r="I135" s="217"/>
      <c r="J135" s="117"/>
      <c r="K135" s="74"/>
      <c r="L135" s="117"/>
      <c r="M135" s="129"/>
      <c r="N135" s="189"/>
      <c r="O135" s="189"/>
      <c r="P135" s="185"/>
      <c r="Q135" s="250"/>
      <c r="R135" s="260"/>
    </row>
    <row r="136" s="6" customFormat="1" customHeight="1" spans="1:18">
      <c r="A136" s="319" t="s">
        <v>40</v>
      </c>
      <c r="B136" s="320"/>
      <c r="C136" s="320"/>
      <c r="D136" s="320"/>
      <c r="E136" s="321"/>
      <c r="F136" s="322"/>
      <c r="G136" s="323"/>
      <c r="H136" s="324">
        <f>SUM(H121:H134)</f>
        <v>110380</v>
      </c>
      <c r="I136" s="180"/>
      <c r="J136" s="342"/>
      <c r="K136" s="342"/>
      <c r="L136" s="343" t="s">
        <v>40</v>
      </c>
      <c r="M136" s="344">
        <f>SUM(M121:M135)</f>
        <v>260270</v>
      </c>
      <c r="N136" s="342"/>
      <c r="O136" s="345"/>
      <c r="P136" s="185"/>
      <c r="Q136" s="250"/>
      <c r="R136" s="251"/>
    </row>
    <row r="137" s="9" customFormat="1" ht="35" customHeight="1" spans="1:18">
      <c r="A137" s="99" t="s">
        <v>414</v>
      </c>
      <c r="B137" s="100" t="s">
        <v>415</v>
      </c>
      <c r="C137" s="139"/>
      <c r="D137" s="140"/>
      <c r="E137" s="141"/>
      <c r="F137" s="142"/>
      <c r="G137" s="141"/>
      <c r="H137" s="141"/>
      <c r="I137" s="141"/>
      <c r="J137" s="200"/>
      <c r="K137" s="200"/>
      <c r="L137" s="200"/>
      <c r="M137" s="200"/>
      <c r="N137" s="200"/>
      <c r="O137" s="103"/>
      <c r="P137" s="185"/>
      <c r="Q137" s="250"/>
      <c r="R137" s="255"/>
    </row>
    <row r="138" s="14" customFormat="1" spans="1:18">
      <c r="A138" s="325" t="s">
        <v>416</v>
      </c>
      <c r="B138" s="128" t="s">
        <v>417</v>
      </c>
      <c r="C138" s="114" t="s">
        <v>303</v>
      </c>
      <c r="D138" s="72" t="s">
        <v>147</v>
      </c>
      <c r="E138" s="117">
        <v>1500</v>
      </c>
      <c r="F138" s="74">
        <v>1</v>
      </c>
      <c r="G138" s="117">
        <v>4</v>
      </c>
      <c r="H138" s="159">
        <f t="shared" ref="H138:H143" si="39">F138*G138*E138</f>
        <v>6000</v>
      </c>
      <c r="I138" s="346" t="s">
        <v>418</v>
      </c>
      <c r="J138" s="117">
        <v>1500</v>
      </c>
      <c r="K138" s="74">
        <v>1</v>
      </c>
      <c r="L138" s="117">
        <v>70</v>
      </c>
      <c r="M138" s="159">
        <f t="shared" ref="M138:M140" si="40">K138*L138*J138</f>
        <v>105000</v>
      </c>
      <c r="N138" s="298"/>
      <c r="O138" s="298">
        <v>1500</v>
      </c>
      <c r="P138" s="236">
        <f t="shared" ref="P138:P143" si="41">H138-M138</f>
        <v>-99000</v>
      </c>
      <c r="Q138" s="270">
        <f t="shared" ref="Q138:Q143" si="42">P138/H138</f>
        <v>-16.5</v>
      </c>
      <c r="R138" s="271" t="s">
        <v>379</v>
      </c>
    </row>
    <row r="139" s="9" customFormat="1" spans="1:18">
      <c r="A139" s="113" t="s">
        <v>419</v>
      </c>
      <c r="B139" s="128" t="s">
        <v>302</v>
      </c>
      <c r="C139" s="114" t="s">
        <v>303</v>
      </c>
      <c r="D139" s="116" t="s">
        <v>64</v>
      </c>
      <c r="E139" s="117">
        <v>2000</v>
      </c>
      <c r="F139" s="74">
        <v>1</v>
      </c>
      <c r="G139" s="117">
        <v>4</v>
      </c>
      <c r="H139" s="129">
        <f t="shared" si="39"/>
        <v>8000</v>
      </c>
      <c r="I139" s="347"/>
      <c r="J139" s="117">
        <v>2000</v>
      </c>
      <c r="K139" s="74">
        <v>1</v>
      </c>
      <c r="L139" s="117">
        <v>11</v>
      </c>
      <c r="M139" s="129">
        <f t="shared" si="40"/>
        <v>22000</v>
      </c>
      <c r="N139" s="189" t="s">
        <v>420</v>
      </c>
      <c r="O139" s="117">
        <v>2000</v>
      </c>
      <c r="P139" s="190">
        <f t="shared" si="41"/>
        <v>-14000</v>
      </c>
      <c r="Q139" s="253">
        <f t="shared" si="42"/>
        <v>-1.75</v>
      </c>
      <c r="R139" s="254" t="s">
        <v>379</v>
      </c>
    </row>
    <row r="140" s="9" customFormat="1" spans="1:18">
      <c r="A140" s="113" t="s">
        <v>421</v>
      </c>
      <c r="B140" s="128" t="s">
        <v>422</v>
      </c>
      <c r="C140" s="114" t="s">
        <v>303</v>
      </c>
      <c r="D140" s="116" t="s">
        <v>64</v>
      </c>
      <c r="E140" s="326">
        <v>2000</v>
      </c>
      <c r="F140" s="327">
        <v>1</v>
      </c>
      <c r="G140" s="117">
        <v>4</v>
      </c>
      <c r="H140" s="129">
        <f t="shared" si="39"/>
        <v>8000</v>
      </c>
      <c r="I140" s="347"/>
      <c r="J140" s="326">
        <v>2000</v>
      </c>
      <c r="K140" s="327">
        <v>2</v>
      </c>
      <c r="L140" s="117">
        <v>3</v>
      </c>
      <c r="M140" s="129">
        <f t="shared" si="40"/>
        <v>12000</v>
      </c>
      <c r="N140" s="189" t="s">
        <v>423</v>
      </c>
      <c r="O140" s="326">
        <v>2000</v>
      </c>
      <c r="P140" s="190">
        <f t="shared" si="41"/>
        <v>-4000</v>
      </c>
      <c r="Q140" s="253">
        <f t="shared" si="42"/>
        <v>-0.5</v>
      </c>
      <c r="R140" s="254" t="s">
        <v>379</v>
      </c>
    </row>
    <row r="141" s="7" customFormat="1" spans="1:18">
      <c r="A141" s="113" t="s">
        <v>424</v>
      </c>
      <c r="B141" s="128" t="s">
        <v>425</v>
      </c>
      <c r="C141" s="114" t="s">
        <v>303</v>
      </c>
      <c r="D141" s="116" t="s">
        <v>64</v>
      </c>
      <c r="E141" s="117">
        <v>400</v>
      </c>
      <c r="F141" s="74">
        <v>1</v>
      </c>
      <c r="G141" s="117">
        <v>4</v>
      </c>
      <c r="H141" s="129">
        <f t="shared" si="39"/>
        <v>1600</v>
      </c>
      <c r="I141" s="348"/>
      <c r="J141" s="117"/>
      <c r="K141" s="74"/>
      <c r="L141" s="117"/>
      <c r="M141" s="129"/>
      <c r="N141" s="189"/>
      <c r="O141" s="189">
        <v>400</v>
      </c>
      <c r="P141" s="190">
        <f t="shared" si="41"/>
        <v>1600</v>
      </c>
      <c r="Q141" s="253">
        <f t="shared" si="42"/>
        <v>1</v>
      </c>
      <c r="R141" s="254" t="s">
        <v>29</v>
      </c>
    </row>
    <row r="142" s="7" customFormat="1" spans="1:18">
      <c r="A142" s="113" t="s">
        <v>426</v>
      </c>
      <c r="B142" s="328" t="s">
        <v>427</v>
      </c>
      <c r="C142" s="71" t="s">
        <v>428</v>
      </c>
      <c r="D142" s="72" t="s">
        <v>147</v>
      </c>
      <c r="E142" s="73">
        <v>200</v>
      </c>
      <c r="F142" s="329">
        <v>8</v>
      </c>
      <c r="G142" s="117">
        <v>4</v>
      </c>
      <c r="H142" s="129">
        <f t="shared" si="39"/>
        <v>6400</v>
      </c>
      <c r="I142" s="217"/>
      <c r="J142" s="73"/>
      <c r="K142" s="329"/>
      <c r="L142" s="117"/>
      <c r="M142" s="129"/>
      <c r="N142" s="349"/>
      <c r="O142" s="189">
        <v>200</v>
      </c>
      <c r="P142" s="190">
        <f t="shared" si="41"/>
        <v>6400</v>
      </c>
      <c r="Q142" s="253">
        <f t="shared" si="42"/>
        <v>1</v>
      </c>
      <c r="R142" s="254"/>
    </row>
    <row r="143" s="7" customFormat="1" spans="1:18">
      <c r="A143" s="113" t="s">
        <v>429</v>
      </c>
      <c r="B143" s="328" t="s">
        <v>300</v>
      </c>
      <c r="C143" s="71" t="s">
        <v>428</v>
      </c>
      <c r="D143" s="72" t="s">
        <v>147</v>
      </c>
      <c r="E143" s="73">
        <v>25</v>
      </c>
      <c r="F143" s="329">
        <v>8</v>
      </c>
      <c r="G143" s="117">
        <v>4</v>
      </c>
      <c r="H143" s="129">
        <f t="shared" si="39"/>
        <v>800</v>
      </c>
      <c r="I143" s="217"/>
      <c r="J143" s="73"/>
      <c r="K143" s="329"/>
      <c r="L143" s="117"/>
      <c r="M143" s="129"/>
      <c r="N143" s="349"/>
      <c r="O143" s="189">
        <v>25</v>
      </c>
      <c r="P143" s="190">
        <f t="shared" si="41"/>
        <v>800</v>
      </c>
      <c r="Q143" s="253">
        <f t="shared" si="42"/>
        <v>1</v>
      </c>
      <c r="R143" s="254"/>
    </row>
    <row r="144" s="6" customFormat="1" customHeight="1" spans="1:18">
      <c r="A144" s="59" t="s">
        <v>40</v>
      </c>
      <c r="B144" s="60"/>
      <c r="C144" s="60"/>
      <c r="D144" s="60"/>
      <c r="E144" s="61"/>
      <c r="F144" s="62"/>
      <c r="G144" s="63"/>
      <c r="H144" s="64">
        <f>SUM(H138:H143)</f>
        <v>30800</v>
      </c>
      <c r="I144" s="180"/>
      <c r="J144" s="181"/>
      <c r="K144" s="181"/>
      <c r="L144" s="182" t="s">
        <v>40</v>
      </c>
      <c r="M144" s="350">
        <f>SUM(M138:M143)</f>
        <v>139000</v>
      </c>
      <c r="N144" s="181"/>
      <c r="O144" s="184"/>
      <c r="P144" s="185"/>
      <c r="Q144" s="250"/>
      <c r="R144" s="251"/>
    </row>
    <row r="145" s="9" customFormat="1" ht="20" spans="1:18">
      <c r="A145" s="278">
        <v>11</v>
      </c>
      <c r="B145" s="279" t="s">
        <v>430</v>
      </c>
      <c r="C145" s="280"/>
      <c r="D145" s="280"/>
      <c r="E145" s="281"/>
      <c r="F145" s="282"/>
      <c r="G145" s="281"/>
      <c r="H145" s="283"/>
      <c r="I145" s="301"/>
      <c r="J145" s="200"/>
      <c r="K145" s="200"/>
      <c r="L145" s="200"/>
      <c r="M145" s="200"/>
      <c r="N145" s="200"/>
      <c r="O145" s="200"/>
      <c r="P145" s="185"/>
      <c r="Q145" s="250"/>
      <c r="R145" s="255"/>
    </row>
    <row r="146" s="7" customFormat="1" spans="1:18">
      <c r="A146" s="113" t="s">
        <v>431</v>
      </c>
      <c r="B146" s="119" t="s">
        <v>432</v>
      </c>
      <c r="C146" s="119" t="s">
        <v>433</v>
      </c>
      <c r="D146" s="121" t="s">
        <v>103</v>
      </c>
      <c r="E146" s="75">
        <v>539</v>
      </c>
      <c r="F146" s="122">
        <v>8</v>
      </c>
      <c r="G146" s="75">
        <v>2</v>
      </c>
      <c r="H146" s="76">
        <f t="shared" ref="H146:H154" si="43">F146*G146*E146</f>
        <v>8624</v>
      </c>
      <c r="I146" s="217"/>
      <c r="J146" s="75">
        <v>539</v>
      </c>
      <c r="K146" s="122">
        <v>8</v>
      </c>
      <c r="L146" s="75">
        <v>2</v>
      </c>
      <c r="M146" s="76">
        <f t="shared" ref="M146:M155" si="44">K146*L146*J146</f>
        <v>8624</v>
      </c>
      <c r="N146" s="189"/>
      <c r="O146" s="75">
        <v>540</v>
      </c>
      <c r="P146" s="185">
        <f t="shared" ref="P146:P155" si="45">H146-M146</f>
        <v>0</v>
      </c>
      <c r="Q146" s="250">
        <f t="shared" ref="Q146:Q154" si="46">P146/H146</f>
        <v>0</v>
      </c>
      <c r="R146" s="260"/>
    </row>
    <row r="147" s="7" customFormat="1" spans="1:18">
      <c r="A147" s="144" t="s">
        <v>434</v>
      </c>
      <c r="B147" s="330" t="s">
        <v>435</v>
      </c>
      <c r="C147" s="331" t="s">
        <v>436</v>
      </c>
      <c r="D147" s="121" t="s">
        <v>103</v>
      </c>
      <c r="E147" s="332">
        <v>512</v>
      </c>
      <c r="F147" s="122">
        <v>10</v>
      </c>
      <c r="G147" s="75">
        <v>1</v>
      </c>
      <c r="H147" s="76">
        <f t="shared" si="43"/>
        <v>5120</v>
      </c>
      <c r="I147" s="217"/>
      <c r="J147" s="332">
        <v>512</v>
      </c>
      <c r="K147" s="122">
        <v>10</v>
      </c>
      <c r="L147" s="75">
        <v>1</v>
      </c>
      <c r="M147" s="76">
        <f t="shared" si="44"/>
        <v>5120</v>
      </c>
      <c r="N147" s="189"/>
      <c r="O147" s="332">
        <v>800</v>
      </c>
      <c r="P147" s="185">
        <f t="shared" si="45"/>
        <v>0</v>
      </c>
      <c r="Q147" s="250">
        <f t="shared" si="46"/>
        <v>0</v>
      </c>
      <c r="R147" s="260"/>
    </row>
    <row r="148" s="7" customFormat="1" spans="1:18">
      <c r="A148" s="333"/>
      <c r="B148" s="334"/>
      <c r="C148" s="331" t="s">
        <v>437</v>
      </c>
      <c r="D148" s="121" t="s">
        <v>103</v>
      </c>
      <c r="E148" s="332">
        <v>777</v>
      </c>
      <c r="F148" s="122">
        <v>10</v>
      </c>
      <c r="G148" s="75">
        <v>1</v>
      </c>
      <c r="H148" s="76">
        <f t="shared" si="43"/>
        <v>7770</v>
      </c>
      <c r="I148" s="217"/>
      <c r="J148" s="332">
        <v>777</v>
      </c>
      <c r="K148" s="122">
        <v>10</v>
      </c>
      <c r="L148" s="75">
        <v>1</v>
      </c>
      <c r="M148" s="76">
        <f t="shared" si="44"/>
        <v>7770</v>
      </c>
      <c r="N148" s="189"/>
      <c r="O148" s="332">
        <v>2500</v>
      </c>
      <c r="P148" s="185">
        <f t="shared" si="45"/>
        <v>0</v>
      </c>
      <c r="Q148" s="250">
        <f t="shared" si="46"/>
        <v>0</v>
      </c>
      <c r="R148" s="260"/>
    </row>
    <row r="149" s="7" customFormat="1" spans="1:18">
      <c r="A149" s="113" t="s">
        <v>438</v>
      </c>
      <c r="B149" s="331" t="s">
        <v>439</v>
      </c>
      <c r="C149" s="331" t="s">
        <v>440</v>
      </c>
      <c r="D149" s="121" t="s">
        <v>441</v>
      </c>
      <c r="E149" s="332">
        <v>175</v>
      </c>
      <c r="F149" s="122">
        <v>300</v>
      </c>
      <c r="G149" s="75">
        <v>1</v>
      </c>
      <c r="H149" s="76">
        <f t="shared" si="43"/>
        <v>52500</v>
      </c>
      <c r="I149" s="217"/>
      <c r="J149" s="332">
        <v>175</v>
      </c>
      <c r="K149" s="122">
        <v>300</v>
      </c>
      <c r="L149" s="75">
        <v>1</v>
      </c>
      <c r="M149" s="76">
        <f t="shared" si="44"/>
        <v>52500</v>
      </c>
      <c r="N149" s="189"/>
      <c r="O149" s="332">
        <v>300</v>
      </c>
      <c r="P149" s="185">
        <f t="shared" si="45"/>
        <v>0</v>
      </c>
      <c r="Q149" s="250">
        <f t="shared" si="46"/>
        <v>0</v>
      </c>
      <c r="R149" s="260"/>
    </row>
    <row r="150" s="7" customFormat="1" spans="1:18">
      <c r="A150" s="113" t="s">
        <v>442</v>
      </c>
      <c r="B150" s="331" t="s">
        <v>443</v>
      </c>
      <c r="C150" s="331" t="s">
        <v>444</v>
      </c>
      <c r="D150" s="121" t="s">
        <v>445</v>
      </c>
      <c r="E150" s="332">
        <v>1000</v>
      </c>
      <c r="F150" s="122">
        <v>8</v>
      </c>
      <c r="G150" s="75">
        <v>1</v>
      </c>
      <c r="H150" s="76">
        <f t="shared" si="43"/>
        <v>8000</v>
      </c>
      <c r="I150" s="217"/>
      <c r="J150" s="332">
        <v>1000</v>
      </c>
      <c r="K150" s="122">
        <v>8</v>
      </c>
      <c r="L150" s="75">
        <v>1</v>
      </c>
      <c r="M150" s="76">
        <f t="shared" si="44"/>
        <v>8000</v>
      </c>
      <c r="N150" s="189"/>
      <c r="O150" s="332">
        <v>1000</v>
      </c>
      <c r="P150" s="185">
        <f t="shared" si="45"/>
        <v>0</v>
      </c>
      <c r="Q150" s="250">
        <f t="shared" si="46"/>
        <v>0</v>
      </c>
      <c r="R150" s="260"/>
    </row>
    <row r="151" s="7" customFormat="1" spans="1:18">
      <c r="A151" s="113" t="s">
        <v>446</v>
      </c>
      <c r="B151" s="331" t="s">
        <v>447</v>
      </c>
      <c r="C151" s="331"/>
      <c r="D151" s="121" t="s">
        <v>22</v>
      </c>
      <c r="E151" s="332">
        <v>1000</v>
      </c>
      <c r="F151" s="122">
        <v>1</v>
      </c>
      <c r="G151" s="75">
        <v>1</v>
      </c>
      <c r="H151" s="76">
        <f t="shared" si="43"/>
        <v>1000</v>
      </c>
      <c r="I151" s="217"/>
      <c r="J151" s="332">
        <v>1000</v>
      </c>
      <c r="K151" s="122">
        <v>1</v>
      </c>
      <c r="L151" s="75">
        <v>1</v>
      </c>
      <c r="M151" s="76">
        <f t="shared" si="44"/>
        <v>1000</v>
      </c>
      <c r="N151" s="189"/>
      <c r="O151" s="332">
        <v>1000</v>
      </c>
      <c r="P151" s="185">
        <f t="shared" si="45"/>
        <v>0</v>
      </c>
      <c r="Q151" s="250">
        <f t="shared" si="46"/>
        <v>0</v>
      </c>
      <c r="R151" s="260"/>
    </row>
    <row r="152" s="7" customFormat="1" spans="1:18">
      <c r="A152" s="113" t="s">
        <v>448</v>
      </c>
      <c r="B152" s="331" t="s">
        <v>449</v>
      </c>
      <c r="C152" s="331" t="s">
        <v>449</v>
      </c>
      <c r="D152" s="121" t="s">
        <v>383</v>
      </c>
      <c r="E152" s="332">
        <v>1500</v>
      </c>
      <c r="F152" s="122">
        <v>1</v>
      </c>
      <c r="G152" s="75">
        <v>1</v>
      </c>
      <c r="H152" s="76">
        <f t="shared" si="43"/>
        <v>1500</v>
      </c>
      <c r="I152" s="217"/>
      <c r="J152" s="332">
        <v>1500</v>
      </c>
      <c r="K152" s="122">
        <v>1</v>
      </c>
      <c r="L152" s="75">
        <v>1</v>
      </c>
      <c r="M152" s="76">
        <f t="shared" si="44"/>
        <v>1500</v>
      </c>
      <c r="N152" s="189"/>
      <c r="O152" s="332">
        <v>1500</v>
      </c>
      <c r="P152" s="185">
        <f t="shared" si="45"/>
        <v>0</v>
      </c>
      <c r="Q152" s="250">
        <f t="shared" si="46"/>
        <v>0</v>
      </c>
      <c r="R152" s="260"/>
    </row>
    <row r="153" s="2" customFormat="1" spans="1:18">
      <c r="A153" s="113" t="s">
        <v>450</v>
      </c>
      <c r="B153" s="119" t="s">
        <v>422</v>
      </c>
      <c r="C153" s="125"/>
      <c r="D153" s="121" t="s">
        <v>64</v>
      </c>
      <c r="E153" s="332">
        <v>2000</v>
      </c>
      <c r="F153" s="335">
        <v>1</v>
      </c>
      <c r="G153" s="117">
        <v>2</v>
      </c>
      <c r="H153" s="76">
        <f t="shared" si="43"/>
        <v>4000</v>
      </c>
      <c r="I153" s="215"/>
      <c r="J153" s="332">
        <v>2000</v>
      </c>
      <c r="K153" s="335">
        <v>1</v>
      </c>
      <c r="L153" s="117">
        <v>2</v>
      </c>
      <c r="M153" s="76">
        <f t="shared" si="44"/>
        <v>4000</v>
      </c>
      <c r="N153" s="211"/>
      <c r="O153" s="332">
        <v>2000</v>
      </c>
      <c r="P153" s="185">
        <f t="shared" si="45"/>
        <v>0</v>
      </c>
      <c r="Q153" s="250">
        <f t="shared" si="46"/>
        <v>0</v>
      </c>
      <c r="R153" s="255"/>
    </row>
    <row r="154" s="7" customFormat="1" ht="76.25" customHeight="1" spans="1:18">
      <c r="A154" s="113" t="s">
        <v>451</v>
      </c>
      <c r="B154" s="119" t="s">
        <v>452</v>
      </c>
      <c r="C154" s="125" t="s">
        <v>453</v>
      </c>
      <c r="D154" s="121" t="s">
        <v>454</v>
      </c>
      <c r="E154" s="75">
        <v>12000</v>
      </c>
      <c r="F154" s="122">
        <v>1</v>
      </c>
      <c r="G154" s="117">
        <v>1</v>
      </c>
      <c r="H154" s="76">
        <f t="shared" si="43"/>
        <v>12000</v>
      </c>
      <c r="I154" s="216" t="s">
        <v>455</v>
      </c>
      <c r="J154" s="75">
        <v>12000</v>
      </c>
      <c r="K154" s="122">
        <v>1</v>
      </c>
      <c r="L154" s="117">
        <v>1</v>
      </c>
      <c r="M154" s="76">
        <f t="shared" si="44"/>
        <v>12000</v>
      </c>
      <c r="N154" s="189"/>
      <c r="O154" s="189">
        <v>20000</v>
      </c>
      <c r="P154" s="185">
        <f t="shared" si="45"/>
        <v>0</v>
      </c>
      <c r="Q154" s="250">
        <f t="shared" si="46"/>
        <v>0</v>
      </c>
      <c r="R154" s="260"/>
    </row>
    <row r="155" s="4" customFormat="1" ht="24.65" customHeight="1" spans="1:18">
      <c r="A155" s="56"/>
      <c r="B155" s="49" t="s">
        <v>456</v>
      </c>
      <c r="C155" s="58"/>
      <c r="D155" s="51"/>
      <c r="E155" s="46"/>
      <c r="F155" s="45"/>
      <c r="G155" s="46"/>
      <c r="H155" s="47"/>
      <c r="I155" s="231"/>
      <c r="J155" s="46">
        <v>5000</v>
      </c>
      <c r="K155" s="45">
        <v>2</v>
      </c>
      <c r="L155" s="46">
        <v>1</v>
      </c>
      <c r="M155" s="47">
        <f t="shared" si="44"/>
        <v>10000</v>
      </c>
      <c r="N155" s="175" t="s">
        <v>140</v>
      </c>
      <c r="O155" s="175"/>
      <c r="P155" s="176">
        <f t="shared" si="45"/>
        <v>-10000</v>
      </c>
      <c r="Q155" s="244" t="s">
        <v>140</v>
      </c>
      <c r="R155" s="245" t="s">
        <v>457</v>
      </c>
    </row>
    <row r="156" s="6" customFormat="1" customHeight="1" spans="1:18">
      <c r="A156" s="319" t="s">
        <v>40</v>
      </c>
      <c r="B156" s="320"/>
      <c r="C156" s="320"/>
      <c r="D156" s="320"/>
      <c r="E156" s="321"/>
      <c r="F156" s="322"/>
      <c r="G156" s="323"/>
      <c r="H156" s="324">
        <f>SUM(H146:H154)</f>
        <v>100514</v>
      </c>
      <c r="I156" s="180"/>
      <c r="J156" s="342"/>
      <c r="K156" s="342"/>
      <c r="L156" s="343" t="s">
        <v>40</v>
      </c>
      <c r="M156" s="344">
        <f>SUM(M146:M155)</f>
        <v>110514</v>
      </c>
      <c r="N156" s="342"/>
      <c r="O156" s="345"/>
      <c r="P156" s="185"/>
      <c r="Q156" s="250"/>
      <c r="R156" s="251"/>
    </row>
    <row r="157" ht="20" spans="1:18">
      <c r="A157" s="278">
        <v>12</v>
      </c>
      <c r="B157" s="336" t="s">
        <v>458</v>
      </c>
      <c r="C157" s="337"/>
      <c r="D157" s="91"/>
      <c r="E157" s="92"/>
      <c r="F157" s="92"/>
      <c r="G157" s="92"/>
      <c r="H157" s="92"/>
      <c r="I157" s="351"/>
      <c r="J157" s="352"/>
      <c r="K157" s="352"/>
      <c r="L157" s="352"/>
      <c r="M157" s="352"/>
      <c r="N157" s="352"/>
      <c r="O157" s="200"/>
      <c r="P157" s="185"/>
      <c r="Q157" s="250"/>
      <c r="R157" s="353"/>
    </row>
    <row r="158" s="15" customFormat="1" ht="15.65" customHeight="1" spans="1:18">
      <c r="A158" s="338" t="s">
        <v>459</v>
      </c>
      <c r="B158" s="58" t="s">
        <v>460</v>
      </c>
      <c r="C158" s="104" t="s">
        <v>461</v>
      </c>
      <c r="D158" s="339" t="s">
        <v>103</v>
      </c>
      <c r="E158" s="193">
        <v>980</v>
      </c>
      <c r="F158" s="193">
        <v>4</v>
      </c>
      <c r="G158" s="193">
        <v>1</v>
      </c>
      <c r="H158" s="340">
        <f t="shared" ref="H158:H221" si="47">E158*F158*G158</f>
        <v>3920</v>
      </c>
      <c r="I158" s="194"/>
      <c r="J158" s="193">
        <v>980</v>
      </c>
      <c r="K158" s="193">
        <v>4</v>
      </c>
      <c r="L158" s="193">
        <v>1</v>
      </c>
      <c r="M158" s="340">
        <f t="shared" ref="M158:M221" si="48">J158*K158*L158</f>
        <v>3920</v>
      </c>
      <c r="N158" s="194"/>
      <c r="O158" s="46">
        <v>980</v>
      </c>
      <c r="P158" s="176">
        <f t="shared" ref="P158:P221" si="49">H158-M158</f>
        <v>0</v>
      </c>
      <c r="Q158" s="244">
        <f t="shared" ref="Q158:Q221" si="50">P158/H158</f>
        <v>0</v>
      </c>
      <c r="R158" s="245"/>
    </row>
    <row r="159" s="15" customFormat="1" ht="15.65" customHeight="1" spans="1:18">
      <c r="A159" s="341"/>
      <c r="B159" s="58"/>
      <c r="C159" s="104" t="s">
        <v>462</v>
      </c>
      <c r="D159" s="339" t="s">
        <v>103</v>
      </c>
      <c r="E159" s="193">
        <v>650</v>
      </c>
      <c r="F159" s="193">
        <v>6</v>
      </c>
      <c r="G159" s="193">
        <v>1</v>
      </c>
      <c r="H159" s="340">
        <f t="shared" si="47"/>
        <v>3900</v>
      </c>
      <c r="I159" s="194"/>
      <c r="J159" s="193">
        <v>650</v>
      </c>
      <c r="K159" s="193">
        <v>6</v>
      </c>
      <c r="L159" s="193">
        <v>1</v>
      </c>
      <c r="M159" s="340">
        <f t="shared" si="48"/>
        <v>3900</v>
      </c>
      <c r="N159" s="194"/>
      <c r="O159" s="46">
        <v>650</v>
      </c>
      <c r="P159" s="176">
        <f t="shared" si="49"/>
        <v>0</v>
      </c>
      <c r="Q159" s="244">
        <f t="shared" si="50"/>
        <v>0</v>
      </c>
      <c r="R159" s="245"/>
    </row>
    <row r="160" s="15" customFormat="1" ht="15.65" customHeight="1" spans="1:18">
      <c r="A160" s="341"/>
      <c r="B160" s="58"/>
      <c r="C160" s="104" t="s">
        <v>463</v>
      </c>
      <c r="D160" s="339" t="s">
        <v>103</v>
      </c>
      <c r="E160" s="193">
        <v>600</v>
      </c>
      <c r="F160" s="193">
        <v>6</v>
      </c>
      <c r="G160" s="193">
        <v>1</v>
      </c>
      <c r="H160" s="340">
        <f t="shared" si="47"/>
        <v>3600</v>
      </c>
      <c r="I160" s="194"/>
      <c r="J160" s="193">
        <v>600</v>
      </c>
      <c r="K160" s="193">
        <v>6</v>
      </c>
      <c r="L160" s="193">
        <v>1</v>
      </c>
      <c r="M160" s="340">
        <f t="shared" si="48"/>
        <v>3600</v>
      </c>
      <c r="N160" s="194"/>
      <c r="O160" s="46">
        <v>600</v>
      </c>
      <c r="P160" s="176">
        <f t="shared" si="49"/>
        <v>0</v>
      </c>
      <c r="Q160" s="244">
        <f t="shared" si="50"/>
        <v>0</v>
      </c>
      <c r="R160" s="245"/>
    </row>
    <row r="161" s="15" customFormat="1" ht="15.65" customHeight="1" spans="1:18">
      <c r="A161" s="341"/>
      <c r="B161" s="58"/>
      <c r="C161" s="104" t="s">
        <v>464</v>
      </c>
      <c r="D161" s="339" t="s">
        <v>103</v>
      </c>
      <c r="E161" s="193">
        <v>400</v>
      </c>
      <c r="F161" s="193">
        <v>6</v>
      </c>
      <c r="G161" s="193">
        <v>1</v>
      </c>
      <c r="H161" s="340">
        <f t="shared" si="47"/>
        <v>2400</v>
      </c>
      <c r="I161" s="194"/>
      <c r="J161" s="193">
        <v>400</v>
      </c>
      <c r="K161" s="193">
        <v>6</v>
      </c>
      <c r="L161" s="193">
        <v>1</v>
      </c>
      <c r="M161" s="340">
        <f t="shared" si="48"/>
        <v>2400</v>
      </c>
      <c r="N161" s="194"/>
      <c r="O161" s="46">
        <v>400</v>
      </c>
      <c r="P161" s="176">
        <f t="shared" si="49"/>
        <v>0</v>
      </c>
      <c r="Q161" s="244">
        <f t="shared" si="50"/>
        <v>0</v>
      </c>
      <c r="R161" s="245"/>
    </row>
    <row r="162" s="15" customFormat="1" ht="15.65" customHeight="1" spans="1:18">
      <c r="A162" s="341"/>
      <c r="B162" s="58"/>
      <c r="C162" s="104" t="s">
        <v>465</v>
      </c>
      <c r="D162" s="339" t="s">
        <v>103</v>
      </c>
      <c r="E162" s="193">
        <v>300</v>
      </c>
      <c r="F162" s="193">
        <v>6</v>
      </c>
      <c r="G162" s="193">
        <v>1</v>
      </c>
      <c r="H162" s="340">
        <f t="shared" si="47"/>
        <v>1800</v>
      </c>
      <c r="I162" s="194"/>
      <c r="J162" s="193">
        <v>300</v>
      </c>
      <c r="K162" s="193">
        <v>6</v>
      </c>
      <c r="L162" s="193">
        <v>1</v>
      </c>
      <c r="M162" s="340">
        <f t="shared" si="48"/>
        <v>1800</v>
      </c>
      <c r="N162" s="194"/>
      <c r="O162" s="46">
        <v>300</v>
      </c>
      <c r="P162" s="176">
        <f t="shared" si="49"/>
        <v>0</v>
      </c>
      <c r="Q162" s="244">
        <f t="shared" si="50"/>
        <v>0</v>
      </c>
      <c r="R162" s="245"/>
    </row>
    <row r="163" s="15" customFormat="1" ht="15.65" customHeight="1" spans="1:18">
      <c r="A163" s="341"/>
      <c r="B163" s="58" t="s">
        <v>466</v>
      </c>
      <c r="C163" s="104" t="s">
        <v>461</v>
      </c>
      <c r="D163" s="339" t="s">
        <v>103</v>
      </c>
      <c r="E163" s="193">
        <v>980</v>
      </c>
      <c r="F163" s="193">
        <v>6</v>
      </c>
      <c r="G163" s="193">
        <v>1</v>
      </c>
      <c r="H163" s="340">
        <f t="shared" si="47"/>
        <v>5880</v>
      </c>
      <c r="I163" s="194"/>
      <c r="J163" s="193">
        <v>980</v>
      </c>
      <c r="K163" s="193">
        <v>6</v>
      </c>
      <c r="L163" s="193">
        <v>1</v>
      </c>
      <c r="M163" s="340">
        <f t="shared" si="48"/>
        <v>5880</v>
      </c>
      <c r="N163" s="194"/>
      <c r="O163" s="46">
        <v>980</v>
      </c>
      <c r="P163" s="176">
        <f t="shared" si="49"/>
        <v>0</v>
      </c>
      <c r="Q163" s="244">
        <f t="shared" si="50"/>
        <v>0</v>
      </c>
      <c r="R163" s="245"/>
    </row>
    <row r="164" s="15" customFormat="1" ht="15.65" customHeight="1" spans="1:18">
      <c r="A164" s="341"/>
      <c r="B164" s="58"/>
      <c r="C164" s="104" t="s">
        <v>462</v>
      </c>
      <c r="D164" s="339" t="s">
        <v>103</v>
      </c>
      <c r="E164" s="193">
        <v>650</v>
      </c>
      <c r="F164" s="193">
        <v>6</v>
      </c>
      <c r="G164" s="193">
        <v>1</v>
      </c>
      <c r="H164" s="340">
        <f t="shared" si="47"/>
        <v>3900</v>
      </c>
      <c r="I164" s="194"/>
      <c r="J164" s="193">
        <v>650</v>
      </c>
      <c r="K164" s="193">
        <v>6</v>
      </c>
      <c r="L164" s="193">
        <v>1</v>
      </c>
      <c r="M164" s="340">
        <f t="shared" si="48"/>
        <v>3900</v>
      </c>
      <c r="N164" s="194"/>
      <c r="O164" s="46">
        <v>650</v>
      </c>
      <c r="P164" s="176">
        <f t="shared" si="49"/>
        <v>0</v>
      </c>
      <c r="Q164" s="244">
        <f t="shared" si="50"/>
        <v>0</v>
      </c>
      <c r="R164" s="245"/>
    </row>
    <row r="165" s="15" customFormat="1" ht="15.65" customHeight="1" spans="1:18">
      <c r="A165" s="341"/>
      <c r="B165" s="58"/>
      <c r="C165" s="104" t="s">
        <v>463</v>
      </c>
      <c r="D165" s="339" t="s">
        <v>103</v>
      </c>
      <c r="E165" s="193">
        <v>600</v>
      </c>
      <c r="F165" s="193">
        <v>5</v>
      </c>
      <c r="G165" s="193">
        <v>1</v>
      </c>
      <c r="H165" s="340">
        <f t="shared" si="47"/>
        <v>3000</v>
      </c>
      <c r="I165" s="194"/>
      <c r="J165" s="193">
        <v>600</v>
      </c>
      <c r="K165" s="193">
        <v>5</v>
      </c>
      <c r="L165" s="193">
        <v>1</v>
      </c>
      <c r="M165" s="340">
        <f t="shared" si="48"/>
        <v>3000</v>
      </c>
      <c r="N165" s="194"/>
      <c r="O165" s="46">
        <v>600</v>
      </c>
      <c r="P165" s="176">
        <f t="shared" si="49"/>
        <v>0</v>
      </c>
      <c r="Q165" s="244">
        <f t="shared" si="50"/>
        <v>0</v>
      </c>
      <c r="R165" s="245"/>
    </row>
    <row r="166" s="15" customFormat="1" ht="15.65" customHeight="1" spans="1:18">
      <c r="A166" s="341"/>
      <c r="B166" s="58"/>
      <c r="C166" s="104" t="s">
        <v>464</v>
      </c>
      <c r="D166" s="339" t="s">
        <v>103</v>
      </c>
      <c r="E166" s="193">
        <v>400</v>
      </c>
      <c r="F166" s="193">
        <v>8</v>
      </c>
      <c r="G166" s="193">
        <v>1</v>
      </c>
      <c r="H166" s="340">
        <f t="shared" si="47"/>
        <v>3200</v>
      </c>
      <c r="I166" s="194"/>
      <c r="J166" s="193">
        <v>400</v>
      </c>
      <c r="K166" s="193">
        <v>8</v>
      </c>
      <c r="L166" s="193">
        <v>1</v>
      </c>
      <c r="M166" s="340">
        <f t="shared" si="48"/>
        <v>3200</v>
      </c>
      <c r="N166" s="194"/>
      <c r="O166" s="46">
        <v>400</v>
      </c>
      <c r="P166" s="176">
        <f t="shared" si="49"/>
        <v>0</v>
      </c>
      <c r="Q166" s="244">
        <f t="shared" si="50"/>
        <v>0</v>
      </c>
      <c r="R166" s="245"/>
    </row>
    <row r="167" s="15" customFormat="1" ht="15.65" customHeight="1" spans="1:18">
      <c r="A167" s="341"/>
      <c r="B167" s="58"/>
      <c r="C167" s="104" t="s">
        <v>465</v>
      </c>
      <c r="D167" s="339" t="s">
        <v>103</v>
      </c>
      <c r="E167" s="193">
        <v>300</v>
      </c>
      <c r="F167" s="193">
        <v>8</v>
      </c>
      <c r="G167" s="193">
        <v>1</v>
      </c>
      <c r="H167" s="340">
        <f t="shared" si="47"/>
        <v>2400</v>
      </c>
      <c r="I167" s="194"/>
      <c r="J167" s="193">
        <v>300</v>
      </c>
      <c r="K167" s="193">
        <v>8</v>
      </c>
      <c r="L167" s="193">
        <v>1</v>
      </c>
      <c r="M167" s="340">
        <f t="shared" si="48"/>
        <v>2400</v>
      </c>
      <c r="N167" s="194"/>
      <c r="O167" s="46">
        <v>300</v>
      </c>
      <c r="P167" s="176">
        <f t="shared" si="49"/>
        <v>0</v>
      </c>
      <c r="Q167" s="244">
        <f t="shared" si="50"/>
        <v>0</v>
      </c>
      <c r="R167" s="245"/>
    </row>
    <row r="168" s="15" customFormat="1" ht="15.65" customHeight="1" spans="1:18">
      <c r="A168" s="341"/>
      <c r="B168" s="58" t="s">
        <v>467</v>
      </c>
      <c r="C168" s="104" t="s">
        <v>461</v>
      </c>
      <c r="D168" s="339" t="s">
        <v>103</v>
      </c>
      <c r="E168" s="193">
        <v>980</v>
      </c>
      <c r="F168" s="193">
        <v>6</v>
      </c>
      <c r="G168" s="193">
        <v>1</v>
      </c>
      <c r="H168" s="340">
        <f t="shared" si="47"/>
        <v>5880</v>
      </c>
      <c r="I168" s="194"/>
      <c r="J168" s="193">
        <v>980</v>
      </c>
      <c r="K168" s="193">
        <v>6</v>
      </c>
      <c r="L168" s="193">
        <v>1</v>
      </c>
      <c r="M168" s="340">
        <f t="shared" si="48"/>
        <v>5880</v>
      </c>
      <c r="N168" s="194"/>
      <c r="O168" s="46">
        <v>980</v>
      </c>
      <c r="P168" s="176">
        <f t="shared" si="49"/>
        <v>0</v>
      </c>
      <c r="Q168" s="244">
        <f t="shared" si="50"/>
        <v>0</v>
      </c>
      <c r="R168" s="245"/>
    </row>
    <row r="169" s="15" customFormat="1" ht="15.65" customHeight="1" spans="1:18">
      <c r="A169" s="341"/>
      <c r="B169" s="58"/>
      <c r="C169" s="104" t="s">
        <v>462</v>
      </c>
      <c r="D169" s="339" t="s">
        <v>103</v>
      </c>
      <c r="E169" s="193">
        <v>650</v>
      </c>
      <c r="F169" s="193">
        <v>10</v>
      </c>
      <c r="G169" s="193">
        <v>1</v>
      </c>
      <c r="H169" s="340">
        <f t="shared" si="47"/>
        <v>6500</v>
      </c>
      <c r="I169" s="194"/>
      <c r="J169" s="193">
        <v>650</v>
      </c>
      <c r="K169" s="193">
        <v>10</v>
      </c>
      <c r="L169" s="193">
        <v>1</v>
      </c>
      <c r="M169" s="340">
        <f t="shared" si="48"/>
        <v>6500</v>
      </c>
      <c r="N169" s="194"/>
      <c r="O169" s="46">
        <v>650</v>
      </c>
      <c r="P169" s="176">
        <f t="shared" si="49"/>
        <v>0</v>
      </c>
      <c r="Q169" s="244">
        <f t="shared" si="50"/>
        <v>0</v>
      </c>
      <c r="R169" s="245"/>
    </row>
    <row r="170" s="15" customFormat="1" ht="15.65" customHeight="1" spans="1:18">
      <c r="A170" s="341"/>
      <c r="B170" s="58"/>
      <c r="C170" s="104" t="s">
        <v>463</v>
      </c>
      <c r="D170" s="339" t="s">
        <v>103</v>
      </c>
      <c r="E170" s="193">
        <v>600</v>
      </c>
      <c r="F170" s="193">
        <v>12</v>
      </c>
      <c r="G170" s="193">
        <v>1</v>
      </c>
      <c r="H170" s="340">
        <f t="shared" si="47"/>
        <v>7200</v>
      </c>
      <c r="I170" s="194"/>
      <c r="J170" s="193">
        <v>600</v>
      </c>
      <c r="K170" s="193">
        <v>12</v>
      </c>
      <c r="L170" s="193">
        <v>1</v>
      </c>
      <c r="M170" s="340">
        <f t="shared" si="48"/>
        <v>7200</v>
      </c>
      <c r="N170" s="194"/>
      <c r="O170" s="46">
        <v>600</v>
      </c>
      <c r="P170" s="176">
        <f t="shared" si="49"/>
        <v>0</v>
      </c>
      <c r="Q170" s="244">
        <f t="shared" si="50"/>
        <v>0</v>
      </c>
      <c r="R170" s="245"/>
    </row>
    <row r="171" s="15" customFormat="1" ht="15.65" customHeight="1" spans="1:18">
      <c r="A171" s="341"/>
      <c r="B171" s="58"/>
      <c r="C171" s="104" t="s">
        <v>464</v>
      </c>
      <c r="D171" s="339" t="s">
        <v>103</v>
      </c>
      <c r="E171" s="193">
        <v>400</v>
      </c>
      <c r="F171" s="193">
        <v>12</v>
      </c>
      <c r="G171" s="193">
        <v>1</v>
      </c>
      <c r="H171" s="340">
        <f t="shared" si="47"/>
        <v>4800</v>
      </c>
      <c r="I171" s="194"/>
      <c r="J171" s="193">
        <v>400</v>
      </c>
      <c r="K171" s="193">
        <v>12</v>
      </c>
      <c r="L171" s="193">
        <v>1</v>
      </c>
      <c r="M171" s="340">
        <f t="shared" si="48"/>
        <v>4800</v>
      </c>
      <c r="N171" s="194"/>
      <c r="O171" s="46">
        <v>400</v>
      </c>
      <c r="P171" s="176">
        <f t="shared" si="49"/>
        <v>0</v>
      </c>
      <c r="Q171" s="244">
        <f t="shared" si="50"/>
        <v>0</v>
      </c>
      <c r="R171" s="245"/>
    </row>
    <row r="172" s="15" customFormat="1" ht="15.65" customHeight="1" spans="1:18">
      <c r="A172" s="341"/>
      <c r="B172" s="58" t="s">
        <v>468</v>
      </c>
      <c r="C172" s="104" t="s">
        <v>461</v>
      </c>
      <c r="D172" s="339" t="s">
        <v>103</v>
      </c>
      <c r="E172" s="193">
        <v>980</v>
      </c>
      <c r="F172" s="193">
        <v>6</v>
      </c>
      <c r="G172" s="193">
        <v>1</v>
      </c>
      <c r="H172" s="340">
        <f t="shared" si="47"/>
        <v>5880</v>
      </c>
      <c r="I172" s="194"/>
      <c r="J172" s="193">
        <v>980</v>
      </c>
      <c r="K172" s="193">
        <v>6</v>
      </c>
      <c r="L172" s="193">
        <v>1</v>
      </c>
      <c r="M172" s="340">
        <f t="shared" si="48"/>
        <v>5880</v>
      </c>
      <c r="N172" s="194"/>
      <c r="O172" s="46">
        <v>980</v>
      </c>
      <c r="P172" s="176">
        <f t="shared" si="49"/>
        <v>0</v>
      </c>
      <c r="Q172" s="244">
        <f t="shared" si="50"/>
        <v>0</v>
      </c>
      <c r="R172" s="245"/>
    </row>
    <row r="173" s="15" customFormat="1" ht="15.65" customHeight="1" spans="1:18">
      <c r="A173" s="341"/>
      <c r="B173" s="58"/>
      <c r="C173" s="104" t="s">
        <v>462</v>
      </c>
      <c r="D173" s="339" t="s">
        <v>103</v>
      </c>
      <c r="E173" s="193">
        <v>650</v>
      </c>
      <c r="F173" s="193">
        <v>7</v>
      </c>
      <c r="G173" s="193">
        <v>1</v>
      </c>
      <c r="H173" s="340">
        <f t="shared" si="47"/>
        <v>4550</v>
      </c>
      <c r="I173" s="194"/>
      <c r="J173" s="193">
        <v>650</v>
      </c>
      <c r="K173" s="193">
        <v>7</v>
      </c>
      <c r="L173" s="193">
        <v>1</v>
      </c>
      <c r="M173" s="340">
        <f t="shared" si="48"/>
        <v>4550</v>
      </c>
      <c r="N173" s="194"/>
      <c r="O173" s="46">
        <v>650</v>
      </c>
      <c r="P173" s="176">
        <f t="shared" si="49"/>
        <v>0</v>
      </c>
      <c r="Q173" s="244">
        <f t="shared" si="50"/>
        <v>0</v>
      </c>
      <c r="R173" s="245"/>
    </row>
    <row r="174" s="15" customFormat="1" ht="15.65" customHeight="1" spans="1:18">
      <c r="A174" s="341"/>
      <c r="B174" s="58"/>
      <c r="C174" s="104" t="s">
        <v>463</v>
      </c>
      <c r="D174" s="339" t="s">
        <v>103</v>
      </c>
      <c r="E174" s="193">
        <v>600</v>
      </c>
      <c r="F174" s="193">
        <v>12</v>
      </c>
      <c r="G174" s="193">
        <v>1</v>
      </c>
      <c r="H174" s="340">
        <f t="shared" si="47"/>
        <v>7200</v>
      </c>
      <c r="I174" s="194"/>
      <c r="J174" s="193">
        <v>600</v>
      </c>
      <c r="K174" s="193">
        <v>12</v>
      </c>
      <c r="L174" s="193">
        <v>1</v>
      </c>
      <c r="M174" s="340">
        <f t="shared" si="48"/>
        <v>7200</v>
      </c>
      <c r="N174" s="194"/>
      <c r="O174" s="46">
        <v>600</v>
      </c>
      <c r="P174" s="176">
        <f t="shared" si="49"/>
        <v>0</v>
      </c>
      <c r="Q174" s="244">
        <f t="shared" si="50"/>
        <v>0</v>
      </c>
      <c r="R174" s="245"/>
    </row>
    <row r="175" s="15" customFormat="1" ht="15.65" customHeight="1" spans="1:18">
      <c r="A175" s="341"/>
      <c r="B175" s="58"/>
      <c r="C175" s="104" t="s">
        <v>464</v>
      </c>
      <c r="D175" s="339" t="s">
        <v>103</v>
      </c>
      <c r="E175" s="193">
        <v>400</v>
      </c>
      <c r="F175" s="193">
        <v>12</v>
      </c>
      <c r="G175" s="193">
        <v>1</v>
      </c>
      <c r="H175" s="340">
        <f t="shared" si="47"/>
        <v>4800</v>
      </c>
      <c r="I175" s="194"/>
      <c r="J175" s="193">
        <v>400</v>
      </c>
      <c r="K175" s="193">
        <v>12</v>
      </c>
      <c r="L175" s="193">
        <v>1</v>
      </c>
      <c r="M175" s="340">
        <f t="shared" si="48"/>
        <v>4800</v>
      </c>
      <c r="N175" s="194"/>
      <c r="O175" s="46">
        <v>400</v>
      </c>
      <c r="P175" s="176">
        <f t="shared" si="49"/>
        <v>0</v>
      </c>
      <c r="Q175" s="244">
        <f t="shared" si="50"/>
        <v>0</v>
      </c>
      <c r="R175" s="245"/>
    </row>
    <row r="176" s="15" customFormat="1" ht="15.65" customHeight="1" spans="1:18">
      <c r="A176" s="341"/>
      <c r="B176" s="58"/>
      <c r="C176" s="104" t="s">
        <v>462</v>
      </c>
      <c r="D176" s="339" t="s">
        <v>103</v>
      </c>
      <c r="E176" s="193">
        <v>650</v>
      </c>
      <c r="F176" s="193">
        <v>8</v>
      </c>
      <c r="G176" s="193">
        <v>1</v>
      </c>
      <c r="H176" s="340">
        <f t="shared" si="47"/>
        <v>5200</v>
      </c>
      <c r="I176" s="194"/>
      <c r="J176" s="193">
        <v>650</v>
      </c>
      <c r="K176" s="193">
        <v>8</v>
      </c>
      <c r="L176" s="193">
        <v>1</v>
      </c>
      <c r="M176" s="340">
        <f t="shared" si="48"/>
        <v>5200</v>
      </c>
      <c r="N176" s="194"/>
      <c r="O176" s="46">
        <v>650</v>
      </c>
      <c r="P176" s="176">
        <f t="shared" si="49"/>
        <v>0</v>
      </c>
      <c r="Q176" s="244">
        <f t="shared" si="50"/>
        <v>0</v>
      </c>
      <c r="R176" s="245"/>
    </row>
    <row r="177" s="15" customFormat="1" ht="15.65" customHeight="1" spans="1:18">
      <c r="A177" s="341"/>
      <c r="B177" s="58" t="s">
        <v>469</v>
      </c>
      <c r="C177" s="104" t="s">
        <v>463</v>
      </c>
      <c r="D177" s="339" t="s">
        <v>103</v>
      </c>
      <c r="E177" s="193">
        <v>600</v>
      </c>
      <c r="F177" s="193">
        <v>16</v>
      </c>
      <c r="G177" s="193">
        <v>1</v>
      </c>
      <c r="H177" s="340">
        <f t="shared" si="47"/>
        <v>9600</v>
      </c>
      <c r="I177" s="194"/>
      <c r="J177" s="193">
        <v>600</v>
      </c>
      <c r="K177" s="193">
        <v>16</v>
      </c>
      <c r="L177" s="193">
        <v>1</v>
      </c>
      <c r="M177" s="340">
        <f t="shared" si="48"/>
        <v>9600</v>
      </c>
      <c r="N177" s="194"/>
      <c r="O177" s="46">
        <v>600</v>
      </c>
      <c r="P177" s="176">
        <f t="shared" si="49"/>
        <v>0</v>
      </c>
      <c r="Q177" s="244">
        <f t="shared" si="50"/>
        <v>0</v>
      </c>
      <c r="R177" s="245"/>
    </row>
    <row r="178" s="15" customFormat="1" ht="15.65" customHeight="1" spans="1:18">
      <c r="A178" s="341"/>
      <c r="B178" s="58"/>
      <c r="C178" s="104" t="s">
        <v>464</v>
      </c>
      <c r="D178" s="339" t="s">
        <v>103</v>
      </c>
      <c r="E178" s="193">
        <v>400</v>
      </c>
      <c r="F178" s="193">
        <v>16</v>
      </c>
      <c r="G178" s="193">
        <v>1</v>
      </c>
      <c r="H178" s="340">
        <f t="shared" si="47"/>
        <v>6400</v>
      </c>
      <c r="I178" s="194"/>
      <c r="J178" s="193">
        <v>400</v>
      </c>
      <c r="K178" s="193">
        <v>16</v>
      </c>
      <c r="L178" s="193">
        <v>1</v>
      </c>
      <c r="M178" s="340">
        <f t="shared" si="48"/>
        <v>6400</v>
      </c>
      <c r="N178" s="194"/>
      <c r="O178" s="46">
        <v>400</v>
      </c>
      <c r="P178" s="176">
        <f t="shared" si="49"/>
        <v>0</v>
      </c>
      <c r="Q178" s="244">
        <f t="shared" si="50"/>
        <v>0</v>
      </c>
      <c r="R178" s="245"/>
    </row>
    <row r="179" s="15" customFormat="1" ht="53.25" customHeight="1" spans="1:18">
      <c r="A179" s="341"/>
      <c r="B179" s="58"/>
      <c r="C179" s="104" t="s">
        <v>465</v>
      </c>
      <c r="D179" s="339" t="s">
        <v>103</v>
      </c>
      <c r="E179" s="193">
        <v>300</v>
      </c>
      <c r="F179" s="193">
        <v>16</v>
      </c>
      <c r="G179" s="193">
        <v>1</v>
      </c>
      <c r="H179" s="340">
        <f t="shared" si="47"/>
        <v>4800</v>
      </c>
      <c r="I179" s="194"/>
      <c r="J179" s="193">
        <v>300</v>
      </c>
      <c r="K179" s="193">
        <v>16</v>
      </c>
      <c r="L179" s="193">
        <v>1</v>
      </c>
      <c r="M179" s="340">
        <f t="shared" si="48"/>
        <v>4800</v>
      </c>
      <c r="N179" s="194"/>
      <c r="O179" s="46">
        <v>300</v>
      </c>
      <c r="P179" s="176">
        <f t="shared" si="49"/>
        <v>0</v>
      </c>
      <c r="Q179" s="244">
        <f t="shared" si="50"/>
        <v>0</v>
      </c>
      <c r="R179" s="245"/>
    </row>
    <row r="180" s="15" customFormat="1" ht="15.65" customHeight="1" spans="1:18">
      <c r="A180" s="341"/>
      <c r="B180" s="58" t="s">
        <v>470</v>
      </c>
      <c r="C180" s="104" t="s">
        <v>462</v>
      </c>
      <c r="D180" s="339" t="s">
        <v>103</v>
      </c>
      <c r="E180" s="193">
        <v>650</v>
      </c>
      <c r="F180" s="193">
        <v>6</v>
      </c>
      <c r="G180" s="193">
        <v>1</v>
      </c>
      <c r="H180" s="340">
        <f t="shared" si="47"/>
        <v>3900</v>
      </c>
      <c r="I180" s="194"/>
      <c r="J180" s="193">
        <v>650</v>
      </c>
      <c r="K180" s="193">
        <v>6</v>
      </c>
      <c r="L180" s="193">
        <v>1</v>
      </c>
      <c r="M180" s="340">
        <f t="shared" si="48"/>
        <v>3900</v>
      </c>
      <c r="N180" s="194"/>
      <c r="O180" s="46">
        <v>650</v>
      </c>
      <c r="P180" s="176">
        <f t="shared" si="49"/>
        <v>0</v>
      </c>
      <c r="Q180" s="244">
        <f t="shared" si="50"/>
        <v>0</v>
      </c>
      <c r="R180" s="245"/>
    </row>
    <row r="181" s="15" customFormat="1" ht="15.65" customHeight="1" spans="1:18">
      <c r="A181" s="341"/>
      <c r="B181" s="58"/>
      <c r="C181" s="104" t="s">
        <v>463</v>
      </c>
      <c r="D181" s="339" t="s">
        <v>103</v>
      </c>
      <c r="E181" s="193">
        <v>600</v>
      </c>
      <c r="F181" s="193">
        <v>9</v>
      </c>
      <c r="G181" s="193">
        <v>1</v>
      </c>
      <c r="H181" s="340">
        <f t="shared" si="47"/>
        <v>5400</v>
      </c>
      <c r="I181" s="194"/>
      <c r="J181" s="193">
        <v>600</v>
      </c>
      <c r="K181" s="193">
        <v>9</v>
      </c>
      <c r="L181" s="193">
        <v>1</v>
      </c>
      <c r="M181" s="340">
        <f t="shared" si="48"/>
        <v>5400</v>
      </c>
      <c r="N181" s="194"/>
      <c r="O181" s="46">
        <v>600</v>
      </c>
      <c r="P181" s="176">
        <f t="shared" si="49"/>
        <v>0</v>
      </c>
      <c r="Q181" s="244">
        <f t="shared" si="50"/>
        <v>0</v>
      </c>
      <c r="R181" s="245"/>
    </row>
    <row r="182" s="15" customFormat="1" ht="15.65" customHeight="1" spans="1:18">
      <c r="A182" s="341"/>
      <c r="B182" s="58"/>
      <c r="C182" s="104" t="s">
        <v>464</v>
      </c>
      <c r="D182" s="339" t="s">
        <v>103</v>
      </c>
      <c r="E182" s="193">
        <v>400</v>
      </c>
      <c r="F182" s="193">
        <v>16</v>
      </c>
      <c r="G182" s="193">
        <v>1</v>
      </c>
      <c r="H182" s="340">
        <f t="shared" si="47"/>
        <v>6400</v>
      </c>
      <c r="I182" s="194"/>
      <c r="J182" s="193">
        <v>400</v>
      </c>
      <c r="K182" s="193">
        <v>16</v>
      </c>
      <c r="L182" s="193">
        <v>1</v>
      </c>
      <c r="M182" s="340">
        <f t="shared" si="48"/>
        <v>6400</v>
      </c>
      <c r="N182" s="194"/>
      <c r="O182" s="46">
        <v>400</v>
      </c>
      <c r="P182" s="176">
        <f t="shared" si="49"/>
        <v>0</v>
      </c>
      <c r="Q182" s="244">
        <f t="shared" si="50"/>
        <v>0</v>
      </c>
      <c r="R182" s="245"/>
    </row>
    <row r="183" s="15" customFormat="1" ht="47.25" customHeight="1" spans="1:18">
      <c r="A183" s="341"/>
      <c r="B183" s="58"/>
      <c r="C183" s="104" t="s">
        <v>465</v>
      </c>
      <c r="D183" s="339" t="s">
        <v>103</v>
      </c>
      <c r="E183" s="193">
        <v>300</v>
      </c>
      <c r="F183" s="193">
        <v>19</v>
      </c>
      <c r="G183" s="193">
        <v>1</v>
      </c>
      <c r="H183" s="340">
        <f t="shared" si="47"/>
        <v>5700</v>
      </c>
      <c r="I183" s="194"/>
      <c r="J183" s="193">
        <v>300</v>
      </c>
      <c r="K183" s="193">
        <v>19</v>
      </c>
      <c r="L183" s="193">
        <v>1</v>
      </c>
      <c r="M183" s="340">
        <f t="shared" si="48"/>
        <v>5700</v>
      </c>
      <c r="N183" s="194"/>
      <c r="O183" s="46">
        <v>300</v>
      </c>
      <c r="P183" s="176">
        <f t="shared" si="49"/>
        <v>0</v>
      </c>
      <c r="Q183" s="244">
        <f t="shared" si="50"/>
        <v>0</v>
      </c>
      <c r="R183" s="245"/>
    </row>
    <row r="184" s="15" customFormat="1" ht="15.65" customHeight="1" spans="1:18">
      <c r="A184" s="341"/>
      <c r="B184" s="58" t="s">
        <v>471</v>
      </c>
      <c r="C184" s="104" t="s">
        <v>462</v>
      </c>
      <c r="D184" s="339" t="s">
        <v>103</v>
      </c>
      <c r="E184" s="193">
        <v>650</v>
      </c>
      <c r="F184" s="193">
        <v>8</v>
      </c>
      <c r="G184" s="193">
        <v>1</v>
      </c>
      <c r="H184" s="340">
        <f t="shared" si="47"/>
        <v>5200</v>
      </c>
      <c r="I184" s="194"/>
      <c r="J184" s="193">
        <v>650</v>
      </c>
      <c r="K184" s="193">
        <v>8</v>
      </c>
      <c r="L184" s="193">
        <v>1</v>
      </c>
      <c r="M184" s="340">
        <f t="shared" si="48"/>
        <v>5200</v>
      </c>
      <c r="N184" s="194"/>
      <c r="O184" s="46">
        <v>650</v>
      </c>
      <c r="P184" s="176">
        <f t="shared" si="49"/>
        <v>0</v>
      </c>
      <c r="Q184" s="244">
        <f t="shared" si="50"/>
        <v>0</v>
      </c>
      <c r="R184" s="245"/>
    </row>
    <row r="185" s="15" customFormat="1" ht="15.65" customHeight="1" spans="1:18">
      <c r="A185" s="341"/>
      <c r="B185" s="58"/>
      <c r="C185" s="104" t="s">
        <v>463</v>
      </c>
      <c r="D185" s="339" t="s">
        <v>103</v>
      </c>
      <c r="E185" s="193">
        <v>600</v>
      </c>
      <c r="F185" s="193">
        <v>10</v>
      </c>
      <c r="G185" s="193">
        <v>1</v>
      </c>
      <c r="H185" s="340">
        <f t="shared" si="47"/>
        <v>6000</v>
      </c>
      <c r="I185" s="194"/>
      <c r="J185" s="193">
        <v>600</v>
      </c>
      <c r="K185" s="193">
        <v>10</v>
      </c>
      <c r="L185" s="193">
        <v>1</v>
      </c>
      <c r="M185" s="340">
        <f t="shared" si="48"/>
        <v>6000</v>
      </c>
      <c r="N185" s="194"/>
      <c r="O185" s="46">
        <v>600</v>
      </c>
      <c r="P185" s="176">
        <f t="shared" si="49"/>
        <v>0</v>
      </c>
      <c r="Q185" s="244">
        <f t="shared" si="50"/>
        <v>0</v>
      </c>
      <c r="R185" s="245"/>
    </row>
    <row r="186" s="15" customFormat="1" ht="15.65" customHeight="1" spans="1:18">
      <c r="A186" s="341"/>
      <c r="B186" s="58"/>
      <c r="C186" s="104" t="s">
        <v>464</v>
      </c>
      <c r="D186" s="339" t="s">
        <v>103</v>
      </c>
      <c r="E186" s="193">
        <v>400</v>
      </c>
      <c r="F186" s="193">
        <v>16</v>
      </c>
      <c r="G186" s="193">
        <v>1</v>
      </c>
      <c r="H186" s="340">
        <f t="shared" si="47"/>
        <v>6400</v>
      </c>
      <c r="I186" s="194"/>
      <c r="J186" s="193">
        <v>400</v>
      </c>
      <c r="K186" s="193">
        <v>16</v>
      </c>
      <c r="L186" s="193">
        <v>1</v>
      </c>
      <c r="M186" s="340">
        <f t="shared" si="48"/>
        <v>6400</v>
      </c>
      <c r="N186" s="194"/>
      <c r="O186" s="46">
        <v>400</v>
      </c>
      <c r="P186" s="176">
        <f t="shared" si="49"/>
        <v>0</v>
      </c>
      <c r="Q186" s="244">
        <f t="shared" si="50"/>
        <v>0</v>
      </c>
      <c r="R186" s="245"/>
    </row>
    <row r="187" s="15" customFormat="1" ht="47.25" customHeight="1" spans="1:18">
      <c r="A187" s="341"/>
      <c r="B187" s="58"/>
      <c r="C187" s="104" t="s">
        <v>465</v>
      </c>
      <c r="D187" s="339" t="s">
        <v>103</v>
      </c>
      <c r="E187" s="193">
        <v>300</v>
      </c>
      <c r="F187" s="193">
        <v>17</v>
      </c>
      <c r="G187" s="193">
        <v>1</v>
      </c>
      <c r="H187" s="340">
        <f t="shared" si="47"/>
        <v>5100</v>
      </c>
      <c r="I187" s="194"/>
      <c r="J187" s="193">
        <v>300</v>
      </c>
      <c r="K187" s="193">
        <v>17</v>
      </c>
      <c r="L187" s="193">
        <v>1</v>
      </c>
      <c r="M187" s="340">
        <f t="shared" si="48"/>
        <v>5100</v>
      </c>
      <c r="N187" s="194"/>
      <c r="O187" s="46">
        <v>300</v>
      </c>
      <c r="P187" s="176">
        <f t="shared" si="49"/>
        <v>0</v>
      </c>
      <c r="Q187" s="244">
        <f t="shared" si="50"/>
        <v>0</v>
      </c>
      <c r="R187" s="245"/>
    </row>
    <row r="188" s="15" customFormat="1" ht="15.65" customHeight="1" spans="1:18">
      <c r="A188" s="341"/>
      <c r="B188" s="77" t="s">
        <v>472</v>
      </c>
      <c r="C188" s="104" t="s">
        <v>462</v>
      </c>
      <c r="D188" s="339" t="s">
        <v>103</v>
      </c>
      <c r="E188" s="193">
        <v>650</v>
      </c>
      <c r="F188" s="193">
        <v>20</v>
      </c>
      <c r="G188" s="193">
        <v>1</v>
      </c>
      <c r="H188" s="340">
        <f t="shared" si="47"/>
        <v>13000</v>
      </c>
      <c r="I188" s="194"/>
      <c r="J188" s="193">
        <v>650</v>
      </c>
      <c r="K188" s="193">
        <v>20</v>
      </c>
      <c r="L188" s="193">
        <v>1</v>
      </c>
      <c r="M188" s="340">
        <f t="shared" si="48"/>
        <v>13000</v>
      </c>
      <c r="N188" s="194"/>
      <c r="O188" s="46">
        <v>650</v>
      </c>
      <c r="P188" s="176">
        <f t="shared" si="49"/>
        <v>0</v>
      </c>
      <c r="Q188" s="244">
        <f t="shared" si="50"/>
        <v>0</v>
      </c>
      <c r="R188" s="245"/>
    </row>
    <row r="189" s="15" customFormat="1" ht="15.65" customHeight="1" spans="1:18">
      <c r="A189" s="341"/>
      <c r="B189" s="136"/>
      <c r="C189" s="104" t="s">
        <v>463</v>
      </c>
      <c r="D189" s="339" t="s">
        <v>103</v>
      </c>
      <c r="E189" s="193">
        <v>600</v>
      </c>
      <c r="F189" s="193">
        <v>16</v>
      </c>
      <c r="G189" s="193">
        <v>1</v>
      </c>
      <c r="H189" s="340">
        <f t="shared" si="47"/>
        <v>9600</v>
      </c>
      <c r="I189" s="194"/>
      <c r="J189" s="193">
        <v>600</v>
      </c>
      <c r="K189" s="193">
        <v>16</v>
      </c>
      <c r="L189" s="193">
        <v>1</v>
      </c>
      <c r="M189" s="340">
        <f t="shared" si="48"/>
        <v>9600</v>
      </c>
      <c r="N189" s="194"/>
      <c r="O189" s="46">
        <v>600</v>
      </c>
      <c r="P189" s="176">
        <f t="shared" si="49"/>
        <v>0</v>
      </c>
      <c r="Q189" s="244">
        <f t="shared" si="50"/>
        <v>0</v>
      </c>
      <c r="R189" s="245"/>
    </row>
    <row r="190" s="15" customFormat="1" ht="51.75" customHeight="1" spans="1:18">
      <c r="A190" s="341"/>
      <c r="B190" s="138"/>
      <c r="C190" s="104" t="s">
        <v>464</v>
      </c>
      <c r="D190" s="339" t="s">
        <v>103</v>
      </c>
      <c r="E190" s="193">
        <v>400</v>
      </c>
      <c r="F190" s="193">
        <v>12</v>
      </c>
      <c r="G190" s="193">
        <v>1</v>
      </c>
      <c r="H190" s="340">
        <f t="shared" si="47"/>
        <v>4800</v>
      </c>
      <c r="I190" s="194"/>
      <c r="J190" s="193">
        <v>400</v>
      </c>
      <c r="K190" s="193">
        <v>12</v>
      </c>
      <c r="L190" s="193">
        <v>1</v>
      </c>
      <c r="M190" s="340">
        <f t="shared" si="48"/>
        <v>4800</v>
      </c>
      <c r="N190" s="194"/>
      <c r="O190" s="46">
        <v>400</v>
      </c>
      <c r="P190" s="176">
        <f t="shared" si="49"/>
        <v>0</v>
      </c>
      <c r="Q190" s="244">
        <f t="shared" si="50"/>
        <v>0</v>
      </c>
      <c r="R190" s="245"/>
    </row>
    <row r="191" s="15" customFormat="1" ht="15.65" customHeight="1" spans="1:18">
      <c r="A191" s="341"/>
      <c r="B191" s="77" t="s">
        <v>473</v>
      </c>
      <c r="C191" s="104" t="s">
        <v>462</v>
      </c>
      <c r="D191" s="339" t="s">
        <v>103</v>
      </c>
      <c r="E191" s="193">
        <v>650</v>
      </c>
      <c r="F191" s="193">
        <v>6</v>
      </c>
      <c r="G191" s="193">
        <v>1</v>
      </c>
      <c r="H191" s="340">
        <f t="shared" si="47"/>
        <v>3900</v>
      </c>
      <c r="I191" s="194"/>
      <c r="J191" s="193">
        <v>650</v>
      </c>
      <c r="K191" s="193">
        <v>6</v>
      </c>
      <c r="L191" s="193">
        <v>1</v>
      </c>
      <c r="M191" s="340">
        <f t="shared" si="48"/>
        <v>3900</v>
      </c>
      <c r="N191" s="194"/>
      <c r="O191" s="46">
        <v>650</v>
      </c>
      <c r="P191" s="176">
        <f t="shared" si="49"/>
        <v>0</v>
      </c>
      <c r="Q191" s="244">
        <f t="shared" si="50"/>
        <v>0</v>
      </c>
      <c r="R191" s="245"/>
    </row>
    <row r="192" s="15" customFormat="1" ht="15.65" customHeight="1" spans="1:18">
      <c r="A192" s="341"/>
      <c r="B192" s="136"/>
      <c r="C192" s="104" t="s">
        <v>463</v>
      </c>
      <c r="D192" s="339" t="s">
        <v>103</v>
      </c>
      <c r="E192" s="193">
        <v>600</v>
      </c>
      <c r="F192" s="193">
        <v>10</v>
      </c>
      <c r="G192" s="193">
        <v>1</v>
      </c>
      <c r="H192" s="340">
        <f t="shared" si="47"/>
        <v>6000</v>
      </c>
      <c r="I192" s="194"/>
      <c r="J192" s="193">
        <v>600</v>
      </c>
      <c r="K192" s="193">
        <v>10</v>
      </c>
      <c r="L192" s="193">
        <v>1</v>
      </c>
      <c r="M192" s="340">
        <f t="shared" si="48"/>
        <v>6000</v>
      </c>
      <c r="N192" s="194"/>
      <c r="O192" s="46">
        <v>600</v>
      </c>
      <c r="P192" s="176">
        <f t="shared" si="49"/>
        <v>0</v>
      </c>
      <c r="Q192" s="244">
        <f t="shared" si="50"/>
        <v>0</v>
      </c>
      <c r="R192" s="245"/>
    </row>
    <row r="193" s="15" customFormat="1" ht="15.65" customHeight="1" spans="1:18">
      <c r="A193" s="341"/>
      <c r="B193" s="136"/>
      <c r="C193" s="104" t="s">
        <v>464</v>
      </c>
      <c r="D193" s="339" t="s">
        <v>103</v>
      </c>
      <c r="E193" s="193">
        <v>400</v>
      </c>
      <c r="F193" s="193">
        <v>16</v>
      </c>
      <c r="G193" s="193">
        <v>1</v>
      </c>
      <c r="H193" s="340">
        <f t="shared" si="47"/>
        <v>6400</v>
      </c>
      <c r="I193" s="194"/>
      <c r="J193" s="193">
        <v>400</v>
      </c>
      <c r="K193" s="193">
        <v>16</v>
      </c>
      <c r="L193" s="193">
        <v>1</v>
      </c>
      <c r="M193" s="340">
        <f t="shared" si="48"/>
        <v>6400</v>
      </c>
      <c r="N193" s="194"/>
      <c r="O193" s="46">
        <v>400</v>
      </c>
      <c r="P193" s="176">
        <f t="shared" si="49"/>
        <v>0</v>
      </c>
      <c r="Q193" s="244">
        <f t="shared" si="50"/>
        <v>0</v>
      </c>
      <c r="R193" s="245"/>
    </row>
    <row r="194" s="15" customFormat="1" ht="38.25" customHeight="1" spans="1:18">
      <c r="A194" s="341"/>
      <c r="B194" s="138"/>
      <c r="C194" s="104" t="s">
        <v>465</v>
      </c>
      <c r="D194" s="339" t="s">
        <v>103</v>
      </c>
      <c r="E194" s="193">
        <v>300</v>
      </c>
      <c r="F194" s="193">
        <v>16</v>
      </c>
      <c r="G194" s="193">
        <v>1</v>
      </c>
      <c r="H194" s="340">
        <f t="shared" si="47"/>
        <v>4800</v>
      </c>
      <c r="I194" s="194"/>
      <c r="J194" s="193">
        <v>300</v>
      </c>
      <c r="K194" s="193">
        <v>16</v>
      </c>
      <c r="L194" s="193">
        <v>1</v>
      </c>
      <c r="M194" s="340">
        <f t="shared" si="48"/>
        <v>4800</v>
      </c>
      <c r="N194" s="194"/>
      <c r="O194" s="46">
        <v>300</v>
      </c>
      <c r="P194" s="176">
        <f t="shared" si="49"/>
        <v>0</v>
      </c>
      <c r="Q194" s="244">
        <f t="shared" si="50"/>
        <v>0</v>
      </c>
      <c r="R194" s="245"/>
    </row>
    <row r="195" s="15" customFormat="1" ht="15.65" customHeight="1" spans="1:18">
      <c r="A195" s="341"/>
      <c r="B195" s="77" t="s">
        <v>474</v>
      </c>
      <c r="C195" s="104" t="s">
        <v>462</v>
      </c>
      <c r="D195" s="339" t="s">
        <v>103</v>
      </c>
      <c r="E195" s="193">
        <v>650</v>
      </c>
      <c r="F195" s="193">
        <v>8</v>
      </c>
      <c r="G195" s="193">
        <v>1</v>
      </c>
      <c r="H195" s="340">
        <f t="shared" si="47"/>
        <v>5200</v>
      </c>
      <c r="I195" s="194"/>
      <c r="J195" s="193">
        <v>650</v>
      </c>
      <c r="K195" s="193">
        <v>8</v>
      </c>
      <c r="L195" s="193">
        <v>1</v>
      </c>
      <c r="M195" s="340">
        <f t="shared" si="48"/>
        <v>5200</v>
      </c>
      <c r="N195" s="194"/>
      <c r="O195" s="46">
        <v>650</v>
      </c>
      <c r="P195" s="176">
        <f t="shared" si="49"/>
        <v>0</v>
      </c>
      <c r="Q195" s="244">
        <f t="shared" si="50"/>
        <v>0</v>
      </c>
      <c r="R195" s="245"/>
    </row>
    <row r="196" s="15" customFormat="1" ht="15.65" customHeight="1" spans="1:18">
      <c r="A196" s="341"/>
      <c r="B196" s="136"/>
      <c r="C196" s="104" t="s">
        <v>463</v>
      </c>
      <c r="D196" s="339" t="s">
        <v>103</v>
      </c>
      <c r="E196" s="193">
        <v>600</v>
      </c>
      <c r="F196" s="193">
        <v>10</v>
      </c>
      <c r="G196" s="193">
        <v>1</v>
      </c>
      <c r="H196" s="340">
        <f t="shared" si="47"/>
        <v>6000</v>
      </c>
      <c r="I196" s="194"/>
      <c r="J196" s="193">
        <v>600</v>
      </c>
      <c r="K196" s="193">
        <v>10</v>
      </c>
      <c r="L196" s="193">
        <v>1</v>
      </c>
      <c r="M196" s="340">
        <f t="shared" si="48"/>
        <v>6000</v>
      </c>
      <c r="N196" s="194"/>
      <c r="O196" s="46">
        <v>600</v>
      </c>
      <c r="P196" s="176">
        <f t="shared" si="49"/>
        <v>0</v>
      </c>
      <c r="Q196" s="244">
        <f t="shared" si="50"/>
        <v>0</v>
      </c>
      <c r="R196" s="245"/>
    </row>
    <row r="197" s="15" customFormat="1" ht="15.65" customHeight="1" spans="1:18">
      <c r="A197" s="341"/>
      <c r="B197" s="136"/>
      <c r="C197" s="104" t="s">
        <v>464</v>
      </c>
      <c r="D197" s="339" t="s">
        <v>103</v>
      </c>
      <c r="E197" s="193">
        <v>400</v>
      </c>
      <c r="F197" s="193">
        <v>16</v>
      </c>
      <c r="G197" s="193">
        <v>1</v>
      </c>
      <c r="H197" s="340">
        <f t="shared" si="47"/>
        <v>6400</v>
      </c>
      <c r="I197" s="194"/>
      <c r="J197" s="193">
        <v>400</v>
      </c>
      <c r="K197" s="193">
        <v>16</v>
      </c>
      <c r="L197" s="193">
        <v>1</v>
      </c>
      <c r="M197" s="340">
        <f t="shared" si="48"/>
        <v>6400</v>
      </c>
      <c r="N197" s="194"/>
      <c r="O197" s="46">
        <v>400</v>
      </c>
      <c r="P197" s="176">
        <f t="shared" si="49"/>
        <v>0</v>
      </c>
      <c r="Q197" s="244">
        <f t="shared" si="50"/>
        <v>0</v>
      </c>
      <c r="R197" s="245"/>
    </row>
    <row r="198" s="15" customFormat="1" ht="15.65" customHeight="1" spans="1:18">
      <c r="A198" s="354"/>
      <c r="B198" s="138"/>
      <c r="C198" s="104" t="s">
        <v>465</v>
      </c>
      <c r="D198" s="339" t="s">
        <v>103</v>
      </c>
      <c r="E198" s="193">
        <v>300</v>
      </c>
      <c r="F198" s="193">
        <v>16</v>
      </c>
      <c r="G198" s="193">
        <v>1</v>
      </c>
      <c r="H198" s="340">
        <f t="shared" si="47"/>
        <v>4800</v>
      </c>
      <c r="I198" s="194"/>
      <c r="J198" s="193">
        <v>300</v>
      </c>
      <c r="K198" s="193">
        <v>16</v>
      </c>
      <c r="L198" s="193">
        <v>1</v>
      </c>
      <c r="M198" s="340">
        <f t="shared" si="48"/>
        <v>4800</v>
      </c>
      <c r="N198" s="194"/>
      <c r="O198" s="46">
        <v>300</v>
      </c>
      <c r="P198" s="176">
        <f t="shared" si="49"/>
        <v>0</v>
      </c>
      <c r="Q198" s="244">
        <f t="shared" si="50"/>
        <v>0</v>
      </c>
      <c r="R198" s="245"/>
    </row>
    <row r="199" s="15" customFormat="1" ht="15.65" customHeight="1" spans="1:18">
      <c r="A199" s="355" t="s">
        <v>475</v>
      </c>
      <c r="B199" s="77" t="s">
        <v>476</v>
      </c>
      <c r="C199" s="104" t="s">
        <v>461</v>
      </c>
      <c r="D199" s="339" t="s">
        <v>103</v>
      </c>
      <c r="E199" s="193">
        <v>980</v>
      </c>
      <c r="F199" s="193">
        <v>10</v>
      </c>
      <c r="G199" s="193">
        <v>1</v>
      </c>
      <c r="H199" s="340">
        <f t="shared" si="47"/>
        <v>9800</v>
      </c>
      <c r="I199" s="194"/>
      <c r="J199" s="193">
        <v>980</v>
      </c>
      <c r="K199" s="193">
        <v>10</v>
      </c>
      <c r="L199" s="193">
        <v>1</v>
      </c>
      <c r="M199" s="340">
        <f t="shared" si="48"/>
        <v>9800</v>
      </c>
      <c r="N199" s="194"/>
      <c r="O199" s="46">
        <v>980</v>
      </c>
      <c r="P199" s="176">
        <f t="shared" si="49"/>
        <v>0</v>
      </c>
      <c r="Q199" s="244">
        <f t="shared" si="50"/>
        <v>0</v>
      </c>
      <c r="R199" s="245"/>
    </row>
    <row r="200" s="15" customFormat="1" ht="15.65" customHeight="1" spans="1:18">
      <c r="A200" s="356"/>
      <c r="B200" s="136"/>
      <c r="C200" s="104" t="s">
        <v>462</v>
      </c>
      <c r="D200" s="339" t="s">
        <v>103</v>
      </c>
      <c r="E200" s="193">
        <v>650</v>
      </c>
      <c r="F200" s="193">
        <v>12</v>
      </c>
      <c r="G200" s="193">
        <v>1</v>
      </c>
      <c r="H200" s="340">
        <f t="shared" si="47"/>
        <v>7800</v>
      </c>
      <c r="I200" s="194"/>
      <c r="J200" s="193">
        <v>650</v>
      </c>
      <c r="K200" s="193">
        <v>12</v>
      </c>
      <c r="L200" s="193">
        <v>1</v>
      </c>
      <c r="M200" s="340">
        <f t="shared" si="48"/>
        <v>7800</v>
      </c>
      <c r="N200" s="194"/>
      <c r="O200" s="46">
        <v>650</v>
      </c>
      <c r="P200" s="176">
        <f t="shared" si="49"/>
        <v>0</v>
      </c>
      <c r="Q200" s="244">
        <f t="shared" si="50"/>
        <v>0</v>
      </c>
      <c r="R200" s="245"/>
    </row>
    <row r="201" s="15" customFormat="1" ht="15.65" customHeight="1" spans="1:18">
      <c r="A201" s="356"/>
      <c r="B201" s="136"/>
      <c r="C201" s="104" t="s">
        <v>463</v>
      </c>
      <c r="D201" s="339" t="s">
        <v>103</v>
      </c>
      <c r="E201" s="193">
        <v>600</v>
      </c>
      <c r="F201" s="193">
        <v>20</v>
      </c>
      <c r="G201" s="193">
        <v>1</v>
      </c>
      <c r="H201" s="340">
        <f t="shared" si="47"/>
        <v>12000</v>
      </c>
      <c r="I201" s="194"/>
      <c r="J201" s="193">
        <v>600</v>
      </c>
      <c r="K201" s="193">
        <v>20</v>
      </c>
      <c r="L201" s="193">
        <v>1</v>
      </c>
      <c r="M201" s="340">
        <f t="shared" si="48"/>
        <v>12000</v>
      </c>
      <c r="N201" s="194"/>
      <c r="O201" s="46">
        <v>600</v>
      </c>
      <c r="P201" s="176">
        <f t="shared" si="49"/>
        <v>0</v>
      </c>
      <c r="Q201" s="244">
        <f t="shared" si="50"/>
        <v>0</v>
      </c>
      <c r="R201" s="245"/>
    </row>
    <row r="202" s="15" customFormat="1" ht="15.65" customHeight="1" spans="1:18">
      <c r="A202" s="356"/>
      <c r="B202" s="136"/>
      <c r="C202" s="104" t="s">
        <v>464</v>
      </c>
      <c r="D202" s="339" t="s">
        <v>103</v>
      </c>
      <c r="E202" s="193">
        <v>400</v>
      </c>
      <c r="F202" s="193">
        <v>20</v>
      </c>
      <c r="G202" s="193">
        <v>1</v>
      </c>
      <c r="H202" s="340">
        <f t="shared" si="47"/>
        <v>8000</v>
      </c>
      <c r="I202" s="194"/>
      <c r="J202" s="193">
        <v>400</v>
      </c>
      <c r="K202" s="193">
        <v>20</v>
      </c>
      <c r="L202" s="193">
        <v>1</v>
      </c>
      <c r="M202" s="340">
        <f t="shared" si="48"/>
        <v>8000</v>
      </c>
      <c r="N202" s="194"/>
      <c r="O202" s="46">
        <v>400</v>
      </c>
      <c r="P202" s="176">
        <f t="shared" si="49"/>
        <v>0</v>
      </c>
      <c r="Q202" s="244">
        <f t="shared" si="50"/>
        <v>0</v>
      </c>
      <c r="R202" s="245"/>
    </row>
    <row r="203" s="15" customFormat="1" ht="15.65" customHeight="1" spans="1:18">
      <c r="A203" s="356"/>
      <c r="B203" s="138"/>
      <c r="C203" s="104" t="s">
        <v>465</v>
      </c>
      <c r="D203" s="339" t="s">
        <v>103</v>
      </c>
      <c r="E203" s="193">
        <v>300</v>
      </c>
      <c r="F203" s="193">
        <v>16</v>
      </c>
      <c r="G203" s="193">
        <v>1</v>
      </c>
      <c r="H203" s="340">
        <f t="shared" si="47"/>
        <v>4800</v>
      </c>
      <c r="I203" s="194"/>
      <c r="J203" s="193">
        <v>300</v>
      </c>
      <c r="K203" s="193">
        <v>16</v>
      </c>
      <c r="L203" s="193">
        <v>1</v>
      </c>
      <c r="M203" s="340">
        <f t="shared" si="48"/>
        <v>4800</v>
      </c>
      <c r="N203" s="194"/>
      <c r="O203" s="46">
        <v>300</v>
      </c>
      <c r="P203" s="176">
        <f t="shared" si="49"/>
        <v>0</v>
      </c>
      <c r="Q203" s="244">
        <f t="shared" si="50"/>
        <v>0</v>
      </c>
      <c r="R203" s="245"/>
    </row>
    <row r="204" s="15" customFormat="1" ht="15.65" customHeight="1" spans="1:18">
      <c r="A204" s="356"/>
      <c r="B204" s="77" t="s">
        <v>477</v>
      </c>
      <c r="C204" s="104" t="s">
        <v>461</v>
      </c>
      <c r="D204" s="339" t="s">
        <v>103</v>
      </c>
      <c r="E204" s="193">
        <v>980</v>
      </c>
      <c r="F204" s="193">
        <v>8</v>
      </c>
      <c r="G204" s="193">
        <v>1</v>
      </c>
      <c r="H204" s="340">
        <f t="shared" si="47"/>
        <v>7840</v>
      </c>
      <c r="I204" s="194"/>
      <c r="J204" s="193">
        <v>980</v>
      </c>
      <c r="K204" s="193">
        <v>8</v>
      </c>
      <c r="L204" s="193">
        <v>1</v>
      </c>
      <c r="M204" s="340">
        <f t="shared" si="48"/>
        <v>7840</v>
      </c>
      <c r="N204" s="194"/>
      <c r="O204" s="46">
        <v>980</v>
      </c>
      <c r="P204" s="176">
        <f t="shared" si="49"/>
        <v>0</v>
      </c>
      <c r="Q204" s="244">
        <f t="shared" si="50"/>
        <v>0</v>
      </c>
      <c r="R204" s="245"/>
    </row>
    <row r="205" s="15" customFormat="1" ht="15.65" customHeight="1" spans="1:18">
      <c r="A205" s="356"/>
      <c r="B205" s="136"/>
      <c r="C205" s="104" t="s">
        <v>462</v>
      </c>
      <c r="D205" s="339" t="s">
        <v>103</v>
      </c>
      <c r="E205" s="193">
        <v>650</v>
      </c>
      <c r="F205" s="193">
        <v>12</v>
      </c>
      <c r="G205" s="193">
        <v>1</v>
      </c>
      <c r="H205" s="340">
        <f t="shared" si="47"/>
        <v>7800</v>
      </c>
      <c r="I205" s="194"/>
      <c r="J205" s="193">
        <v>650</v>
      </c>
      <c r="K205" s="193">
        <v>12</v>
      </c>
      <c r="L205" s="193">
        <v>1</v>
      </c>
      <c r="M205" s="340">
        <f t="shared" si="48"/>
        <v>7800</v>
      </c>
      <c r="N205" s="194"/>
      <c r="O205" s="46">
        <v>650</v>
      </c>
      <c r="P205" s="176">
        <f t="shared" si="49"/>
        <v>0</v>
      </c>
      <c r="Q205" s="244">
        <f t="shared" si="50"/>
        <v>0</v>
      </c>
      <c r="R205" s="245"/>
    </row>
    <row r="206" s="15" customFormat="1" ht="15.65" customHeight="1" spans="1:18">
      <c r="A206" s="356"/>
      <c r="B206" s="136"/>
      <c r="C206" s="104" t="s">
        <v>463</v>
      </c>
      <c r="D206" s="339" t="s">
        <v>103</v>
      </c>
      <c r="E206" s="193">
        <v>600</v>
      </c>
      <c r="F206" s="193">
        <v>8</v>
      </c>
      <c r="G206" s="193">
        <v>1</v>
      </c>
      <c r="H206" s="340">
        <f t="shared" si="47"/>
        <v>4800</v>
      </c>
      <c r="I206" s="194"/>
      <c r="J206" s="193">
        <v>600</v>
      </c>
      <c r="K206" s="193">
        <v>8</v>
      </c>
      <c r="L206" s="193">
        <v>1</v>
      </c>
      <c r="M206" s="340">
        <f t="shared" si="48"/>
        <v>4800</v>
      </c>
      <c r="N206" s="194"/>
      <c r="O206" s="46">
        <v>600</v>
      </c>
      <c r="P206" s="176">
        <f t="shared" si="49"/>
        <v>0</v>
      </c>
      <c r="Q206" s="244">
        <f t="shared" si="50"/>
        <v>0</v>
      </c>
      <c r="R206" s="245"/>
    </row>
    <row r="207" s="15" customFormat="1" ht="15.65" customHeight="1" spans="1:18">
      <c r="A207" s="356"/>
      <c r="B207" s="136"/>
      <c r="C207" s="104" t="s">
        <v>464</v>
      </c>
      <c r="D207" s="339" t="s">
        <v>103</v>
      </c>
      <c r="E207" s="193">
        <v>400</v>
      </c>
      <c r="F207" s="193">
        <v>12</v>
      </c>
      <c r="G207" s="193">
        <v>1</v>
      </c>
      <c r="H207" s="340">
        <f t="shared" si="47"/>
        <v>4800</v>
      </c>
      <c r="I207" s="194"/>
      <c r="J207" s="193">
        <v>400</v>
      </c>
      <c r="K207" s="193">
        <v>12</v>
      </c>
      <c r="L207" s="193">
        <v>1</v>
      </c>
      <c r="M207" s="340">
        <f t="shared" si="48"/>
        <v>4800</v>
      </c>
      <c r="N207" s="194"/>
      <c r="O207" s="46">
        <v>400</v>
      </c>
      <c r="P207" s="176">
        <f t="shared" si="49"/>
        <v>0</v>
      </c>
      <c r="Q207" s="244">
        <f t="shared" si="50"/>
        <v>0</v>
      </c>
      <c r="R207" s="245"/>
    </row>
    <row r="208" s="15" customFormat="1" ht="15.65" customHeight="1" spans="1:18">
      <c r="A208" s="356"/>
      <c r="B208" s="138"/>
      <c r="C208" s="104" t="s">
        <v>465</v>
      </c>
      <c r="D208" s="339" t="s">
        <v>103</v>
      </c>
      <c r="E208" s="193">
        <v>300</v>
      </c>
      <c r="F208" s="193">
        <v>12</v>
      </c>
      <c r="G208" s="193">
        <v>1</v>
      </c>
      <c r="H208" s="340">
        <f t="shared" si="47"/>
        <v>3600</v>
      </c>
      <c r="I208" s="194"/>
      <c r="J208" s="193">
        <v>300</v>
      </c>
      <c r="K208" s="193">
        <v>12</v>
      </c>
      <c r="L208" s="193">
        <v>1</v>
      </c>
      <c r="M208" s="340">
        <f t="shared" si="48"/>
        <v>3600</v>
      </c>
      <c r="N208" s="194"/>
      <c r="O208" s="46">
        <v>300</v>
      </c>
      <c r="P208" s="176">
        <f t="shared" si="49"/>
        <v>0</v>
      </c>
      <c r="Q208" s="244">
        <f t="shared" si="50"/>
        <v>0</v>
      </c>
      <c r="R208" s="245"/>
    </row>
    <row r="209" s="15" customFormat="1" ht="15.65" customHeight="1" spans="1:18">
      <c r="A209" s="356"/>
      <c r="B209" s="77" t="s">
        <v>478</v>
      </c>
      <c r="C209" s="104" t="s">
        <v>461</v>
      </c>
      <c r="D209" s="339" t="s">
        <v>103</v>
      </c>
      <c r="E209" s="193">
        <v>980</v>
      </c>
      <c r="F209" s="193">
        <v>9</v>
      </c>
      <c r="G209" s="193">
        <v>1</v>
      </c>
      <c r="H209" s="340">
        <f t="shared" si="47"/>
        <v>8820</v>
      </c>
      <c r="I209" s="194"/>
      <c r="J209" s="193">
        <v>980</v>
      </c>
      <c r="K209" s="193">
        <v>9</v>
      </c>
      <c r="L209" s="193">
        <v>1</v>
      </c>
      <c r="M209" s="340">
        <f t="shared" si="48"/>
        <v>8820</v>
      </c>
      <c r="N209" s="194"/>
      <c r="O209" s="46">
        <v>980</v>
      </c>
      <c r="P209" s="176">
        <f t="shared" si="49"/>
        <v>0</v>
      </c>
      <c r="Q209" s="244">
        <f t="shared" si="50"/>
        <v>0</v>
      </c>
      <c r="R209" s="245"/>
    </row>
    <row r="210" s="15" customFormat="1" ht="15.65" customHeight="1" spans="1:18">
      <c r="A210" s="356"/>
      <c r="B210" s="136"/>
      <c r="C210" s="104" t="s">
        <v>462</v>
      </c>
      <c r="D210" s="339" t="s">
        <v>103</v>
      </c>
      <c r="E210" s="193">
        <v>650</v>
      </c>
      <c r="F210" s="193">
        <v>12</v>
      </c>
      <c r="G210" s="193">
        <v>1</v>
      </c>
      <c r="H210" s="340">
        <f t="shared" si="47"/>
        <v>7800</v>
      </c>
      <c r="I210" s="194"/>
      <c r="J210" s="193">
        <v>650</v>
      </c>
      <c r="K210" s="193">
        <v>12</v>
      </c>
      <c r="L210" s="193">
        <v>1</v>
      </c>
      <c r="M210" s="340">
        <f t="shared" si="48"/>
        <v>7800</v>
      </c>
      <c r="N210" s="194"/>
      <c r="O210" s="46">
        <v>650</v>
      </c>
      <c r="P210" s="176">
        <f t="shared" si="49"/>
        <v>0</v>
      </c>
      <c r="Q210" s="244">
        <f t="shared" si="50"/>
        <v>0</v>
      </c>
      <c r="R210" s="245"/>
    </row>
    <row r="211" s="15" customFormat="1" ht="15.65" customHeight="1" spans="1:18">
      <c r="A211" s="356"/>
      <c r="B211" s="138"/>
      <c r="C211" s="104" t="s">
        <v>464</v>
      </c>
      <c r="D211" s="339" t="s">
        <v>103</v>
      </c>
      <c r="E211" s="193">
        <v>400</v>
      </c>
      <c r="F211" s="193">
        <v>12</v>
      </c>
      <c r="G211" s="193">
        <v>1</v>
      </c>
      <c r="H211" s="340">
        <f t="shared" si="47"/>
        <v>4800</v>
      </c>
      <c r="I211" s="194"/>
      <c r="J211" s="193">
        <v>400</v>
      </c>
      <c r="K211" s="193">
        <v>12</v>
      </c>
      <c r="L211" s="193">
        <v>1</v>
      </c>
      <c r="M211" s="340">
        <f t="shared" si="48"/>
        <v>4800</v>
      </c>
      <c r="N211" s="194"/>
      <c r="O211" s="46">
        <v>400</v>
      </c>
      <c r="P211" s="176">
        <f t="shared" si="49"/>
        <v>0</v>
      </c>
      <c r="Q211" s="244">
        <f t="shared" si="50"/>
        <v>0</v>
      </c>
      <c r="R211" s="245"/>
    </row>
    <row r="212" s="15" customFormat="1" ht="15.65" customHeight="1" spans="1:18">
      <c r="A212" s="356"/>
      <c r="B212" s="77" t="s">
        <v>479</v>
      </c>
      <c r="C212" s="104" t="s">
        <v>461</v>
      </c>
      <c r="D212" s="339" t="s">
        <v>103</v>
      </c>
      <c r="E212" s="193">
        <v>980</v>
      </c>
      <c r="F212" s="193">
        <v>4</v>
      </c>
      <c r="G212" s="193">
        <v>1</v>
      </c>
      <c r="H212" s="340">
        <f t="shared" si="47"/>
        <v>3920</v>
      </c>
      <c r="I212" s="194"/>
      <c r="J212" s="193">
        <v>980</v>
      </c>
      <c r="K212" s="193">
        <v>4</v>
      </c>
      <c r="L212" s="193">
        <v>1</v>
      </c>
      <c r="M212" s="340">
        <f t="shared" si="48"/>
        <v>3920</v>
      </c>
      <c r="N212" s="194"/>
      <c r="O212" s="46">
        <v>980</v>
      </c>
      <c r="P212" s="176">
        <f t="shared" si="49"/>
        <v>0</v>
      </c>
      <c r="Q212" s="244">
        <f t="shared" si="50"/>
        <v>0</v>
      </c>
      <c r="R212" s="245"/>
    </row>
    <row r="213" s="15" customFormat="1" ht="15.65" customHeight="1" spans="1:18">
      <c r="A213" s="356"/>
      <c r="B213" s="136"/>
      <c r="C213" s="104" t="s">
        <v>462</v>
      </c>
      <c r="D213" s="339" t="s">
        <v>103</v>
      </c>
      <c r="E213" s="193">
        <v>650</v>
      </c>
      <c r="F213" s="193">
        <v>5</v>
      </c>
      <c r="G213" s="193">
        <v>1</v>
      </c>
      <c r="H213" s="340">
        <f t="shared" si="47"/>
        <v>3250</v>
      </c>
      <c r="I213" s="194"/>
      <c r="J213" s="193">
        <v>650</v>
      </c>
      <c r="K213" s="193">
        <v>5</v>
      </c>
      <c r="L213" s="193">
        <v>1</v>
      </c>
      <c r="M213" s="340">
        <f t="shared" si="48"/>
        <v>3250</v>
      </c>
      <c r="N213" s="194"/>
      <c r="O213" s="46">
        <v>650</v>
      </c>
      <c r="P213" s="176">
        <f t="shared" si="49"/>
        <v>0</v>
      </c>
      <c r="Q213" s="244">
        <f t="shared" si="50"/>
        <v>0</v>
      </c>
      <c r="R213" s="245"/>
    </row>
    <row r="214" s="15" customFormat="1" ht="15.65" customHeight="1" spans="1:18">
      <c r="A214" s="356"/>
      <c r="B214" s="136"/>
      <c r="C214" s="104" t="s">
        <v>463</v>
      </c>
      <c r="D214" s="339" t="s">
        <v>103</v>
      </c>
      <c r="E214" s="193">
        <v>600</v>
      </c>
      <c r="F214" s="193">
        <v>3</v>
      </c>
      <c r="G214" s="193">
        <v>1</v>
      </c>
      <c r="H214" s="340">
        <f t="shared" si="47"/>
        <v>1800</v>
      </c>
      <c r="I214" s="194"/>
      <c r="J214" s="193">
        <v>600</v>
      </c>
      <c r="K214" s="193">
        <v>3</v>
      </c>
      <c r="L214" s="193">
        <v>1</v>
      </c>
      <c r="M214" s="340">
        <f t="shared" si="48"/>
        <v>1800</v>
      </c>
      <c r="N214" s="194"/>
      <c r="O214" s="46">
        <v>600</v>
      </c>
      <c r="P214" s="176">
        <f t="shared" si="49"/>
        <v>0</v>
      </c>
      <c r="Q214" s="244">
        <f t="shared" si="50"/>
        <v>0</v>
      </c>
      <c r="R214" s="245"/>
    </row>
    <row r="215" s="15" customFormat="1" ht="15.65" customHeight="1" spans="1:18">
      <c r="A215" s="356"/>
      <c r="B215" s="136"/>
      <c r="C215" s="104" t="s">
        <v>464</v>
      </c>
      <c r="D215" s="339" t="s">
        <v>103</v>
      </c>
      <c r="E215" s="193">
        <v>400</v>
      </c>
      <c r="F215" s="193">
        <v>4</v>
      </c>
      <c r="G215" s="193">
        <v>1</v>
      </c>
      <c r="H215" s="340">
        <f t="shared" si="47"/>
        <v>1600</v>
      </c>
      <c r="I215" s="194"/>
      <c r="J215" s="193">
        <v>400</v>
      </c>
      <c r="K215" s="193">
        <v>4</v>
      </c>
      <c r="L215" s="193">
        <v>1</v>
      </c>
      <c r="M215" s="340">
        <f t="shared" si="48"/>
        <v>1600</v>
      </c>
      <c r="N215" s="194"/>
      <c r="O215" s="46">
        <v>400</v>
      </c>
      <c r="P215" s="176">
        <f t="shared" si="49"/>
        <v>0</v>
      </c>
      <c r="Q215" s="244">
        <f t="shared" si="50"/>
        <v>0</v>
      </c>
      <c r="R215" s="245"/>
    </row>
    <row r="216" s="15" customFormat="1" ht="15.65" customHeight="1" spans="1:18">
      <c r="A216" s="356"/>
      <c r="B216" s="138"/>
      <c r="C216" s="104" t="s">
        <v>465</v>
      </c>
      <c r="D216" s="339" t="s">
        <v>103</v>
      </c>
      <c r="E216" s="193">
        <v>300</v>
      </c>
      <c r="F216" s="193">
        <v>5</v>
      </c>
      <c r="G216" s="193">
        <v>1</v>
      </c>
      <c r="H216" s="340">
        <f t="shared" si="47"/>
        <v>1500</v>
      </c>
      <c r="I216" s="194"/>
      <c r="J216" s="193">
        <v>300</v>
      </c>
      <c r="K216" s="193">
        <v>5</v>
      </c>
      <c r="L216" s="193">
        <v>1</v>
      </c>
      <c r="M216" s="340">
        <f t="shared" si="48"/>
        <v>1500</v>
      </c>
      <c r="N216" s="194"/>
      <c r="O216" s="46">
        <v>300</v>
      </c>
      <c r="P216" s="176">
        <f t="shared" si="49"/>
        <v>0</v>
      </c>
      <c r="Q216" s="244">
        <f t="shared" si="50"/>
        <v>0</v>
      </c>
      <c r="R216" s="245"/>
    </row>
    <row r="217" s="15" customFormat="1" ht="15.65" customHeight="1" spans="1:18">
      <c r="A217" s="356"/>
      <c r="B217" s="77" t="s">
        <v>480</v>
      </c>
      <c r="C217" s="104" t="s">
        <v>461</v>
      </c>
      <c r="D217" s="339" t="s">
        <v>103</v>
      </c>
      <c r="E217" s="193">
        <v>980</v>
      </c>
      <c r="F217" s="193">
        <v>3</v>
      </c>
      <c r="G217" s="193">
        <v>1</v>
      </c>
      <c r="H217" s="340">
        <f t="shared" si="47"/>
        <v>2940</v>
      </c>
      <c r="I217" s="194"/>
      <c r="J217" s="193">
        <v>980</v>
      </c>
      <c r="K217" s="193">
        <v>3</v>
      </c>
      <c r="L217" s="193">
        <v>1</v>
      </c>
      <c r="M217" s="340">
        <f t="shared" si="48"/>
        <v>2940</v>
      </c>
      <c r="N217" s="194"/>
      <c r="O217" s="46">
        <v>980</v>
      </c>
      <c r="P217" s="176">
        <f t="shared" si="49"/>
        <v>0</v>
      </c>
      <c r="Q217" s="244">
        <f t="shared" si="50"/>
        <v>0</v>
      </c>
      <c r="R217" s="245"/>
    </row>
    <row r="218" s="15" customFormat="1" ht="15.65" customHeight="1" spans="1:18">
      <c r="A218" s="356"/>
      <c r="B218" s="136"/>
      <c r="C218" s="104" t="s">
        <v>462</v>
      </c>
      <c r="D218" s="339" t="s">
        <v>103</v>
      </c>
      <c r="E218" s="193">
        <v>650</v>
      </c>
      <c r="F218" s="193">
        <v>6</v>
      </c>
      <c r="G218" s="193">
        <v>1</v>
      </c>
      <c r="H218" s="340">
        <f t="shared" si="47"/>
        <v>3900</v>
      </c>
      <c r="I218" s="194"/>
      <c r="J218" s="193">
        <v>650</v>
      </c>
      <c r="K218" s="193">
        <v>6</v>
      </c>
      <c r="L218" s="193">
        <v>1</v>
      </c>
      <c r="M218" s="340">
        <f t="shared" si="48"/>
        <v>3900</v>
      </c>
      <c r="N218" s="194"/>
      <c r="O218" s="46">
        <v>650</v>
      </c>
      <c r="P218" s="176">
        <f t="shared" si="49"/>
        <v>0</v>
      </c>
      <c r="Q218" s="244">
        <f t="shared" si="50"/>
        <v>0</v>
      </c>
      <c r="R218" s="245"/>
    </row>
    <row r="219" s="15" customFormat="1" ht="15.65" customHeight="1" spans="1:18">
      <c r="A219" s="356"/>
      <c r="B219" s="136"/>
      <c r="C219" s="104" t="s">
        <v>463</v>
      </c>
      <c r="D219" s="339" t="s">
        <v>103</v>
      </c>
      <c r="E219" s="193">
        <v>600</v>
      </c>
      <c r="F219" s="193">
        <v>8</v>
      </c>
      <c r="G219" s="193">
        <v>1</v>
      </c>
      <c r="H219" s="340">
        <f t="shared" si="47"/>
        <v>4800</v>
      </c>
      <c r="I219" s="194"/>
      <c r="J219" s="193">
        <v>600</v>
      </c>
      <c r="K219" s="193">
        <v>8</v>
      </c>
      <c r="L219" s="193">
        <v>1</v>
      </c>
      <c r="M219" s="340">
        <f t="shared" si="48"/>
        <v>4800</v>
      </c>
      <c r="N219" s="194"/>
      <c r="O219" s="46">
        <v>600</v>
      </c>
      <c r="P219" s="176">
        <f t="shared" si="49"/>
        <v>0</v>
      </c>
      <c r="Q219" s="244">
        <f t="shared" si="50"/>
        <v>0</v>
      </c>
      <c r="R219" s="245"/>
    </row>
    <row r="220" s="15" customFormat="1" ht="15.65" customHeight="1" spans="1:18">
      <c r="A220" s="356"/>
      <c r="B220" s="136"/>
      <c r="C220" s="104" t="s">
        <v>464</v>
      </c>
      <c r="D220" s="339" t="s">
        <v>103</v>
      </c>
      <c r="E220" s="193">
        <v>400</v>
      </c>
      <c r="F220" s="193">
        <v>9</v>
      </c>
      <c r="G220" s="193">
        <v>1</v>
      </c>
      <c r="H220" s="340">
        <f t="shared" si="47"/>
        <v>3600</v>
      </c>
      <c r="I220" s="194"/>
      <c r="J220" s="193">
        <v>400</v>
      </c>
      <c r="K220" s="193">
        <v>9</v>
      </c>
      <c r="L220" s="193">
        <v>1</v>
      </c>
      <c r="M220" s="340">
        <f t="shared" si="48"/>
        <v>3600</v>
      </c>
      <c r="N220" s="194"/>
      <c r="O220" s="46">
        <v>400</v>
      </c>
      <c r="P220" s="176">
        <f t="shared" si="49"/>
        <v>0</v>
      </c>
      <c r="Q220" s="244">
        <f t="shared" si="50"/>
        <v>0</v>
      </c>
      <c r="R220" s="245"/>
    </row>
    <row r="221" s="15" customFormat="1" ht="15.65" customHeight="1" spans="1:18">
      <c r="A221" s="356"/>
      <c r="B221" s="138"/>
      <c r="C221" s="104" t="s">
        <v>465</v>
      </c>
      <c r="D221" s="339" t="s">
        <v>103</v>
      </c>
      <c r="E221" s="193">
        <v>300</v>
      </c>
      <c r="F221" s="193">
        <v>11</v>
      </c>
      <c r="G221" s="193">
        <v>1</v>
      </c>
      <c r="H221" s="340">
        <f t="shared" si="47"/>
        <v>3300</v>
      </c>
      <c r="I221" s="194"/>
      <c r="J221" s="193">
        <v>300</v>
      </c>
      <c r="K221" s="193">
        <v>11</v>
      </c>
      <c r="L221" s="193">
        <v>1</v>
      </c>
      <c r="M221" s="340">
        <f t="shared" si="48"/>
        <v>3300</v>
      </c>
      <c r="N221" s="194"/>
      <c r="O221" s="46">
        <v>300</v>
      </c>
      <c r="P221" s="176">
        <f t="shared" si="49"/>
        <v>0</v>
      </c>
      <c r="Q221" s="244">
        <f t="shared" si="50"/>
        <v>0</v>
      </c>
      <c r="R221" s="245"/>
    </row>
    <row r="222" s="15" customFormat="1" ht="15.65" customHeight="1" spans="1:18">
      <c r="A222" s="357" t="s">
        <v>481</v>
      </c>
      <c r="B222" s="77" t="s">
        <v>482</v>
      </c>
      <c r="C222" s="104" t="s">
        <v>461</v>
      </c>
      <c r="D222" s="339" t="s">
        <v>103</v>
      </c>
      <c r="E222" s="193">
        <v>980</v>
      </c>
      <c r="F222" s="193">
        <v>1</v>
      </c>
      <c r="G222" s="193">
        <v>1</v>
      </c>
      <c r="H222" s="340">
        <f t="shared" ref="H222:H236" si="51">E222*F222*G222</f>
        <v>980</v>
      </c>
      <c r="I222" s="194"/>
      <c r="J222" s="193">
        <v>980</v>
      </c>
      <c r="K222" s="193">
        <v>1</v>
      </c>
      <c r="L222" s="193">
        <v>1</v>
      </c>
      <c r="M222" s="340">
        <f t="shared" ref="M222:M236" si="52">J222*K222*L222</f>
        <v>980</v>
      </c>
      <c r="N222" s="194"/>
      <c r="O222" s="46">
        <v>980</v>
      </c>
      <c r="P222" s="176">
        <f t="shared" ref="P222:P236" si="53">H222-M222</f>
        <v>0</v>
      </c>
      <c r="Q222" s="244">
        <f t="shared" ref="Q222:Q236" si="54">P222/H222</f>
        <v>0</v>
      </c>
      <c r="R222" s="245"/>
    </row>
    <row r="223" s="15" customFormat="1" ht="15.65" customHeight="1" spans="1:18">
      <c r="A223" s="357"/>
      <c r="B223" s="136"/>
      <c r="C223" s="104" t="s">
        <v>462</v>
      </c>
      <c r="D223" s="339" t="s">
        <v>103</v>
      </c>
      <c r="E223" s="193">
        <v>650</v>
      </c>
      <c r="F223" s="193">
        <v>8</v>
      </c>
      <c r="G223" s="193">
        <v>1</v>
      </c>
      <c r="H223" s="340">
        <f t="shared" si="51"/>
        <v>5200</v>
      </c>
      <c r="I223" s="194"/>
      <c r="J223" s="193">
        <v>650</v>
      </c>
      <c r="K223" s="193">
        <v>8</v>
      </c>
      <c r="L223" s="193">
        <v>1</v>
      </c>
      <c r="M223" s="340">
        <f t="shared" si="52"/>
        <v>5200</v>
      </c>
      <c r="N223" s="194"/>
      <c r="O223" s="46">
        <v>650</v>
      </c>
      <c r="P223" s="176">
        <f t="shared" si="53"/>
        <v>0</v>
      </c>
      <c r="Q223" s="244">
        <f t="shared" si="54"/>
        <v>0</v>
      </c>
      <c r="R223" s="245"/>
    </row>
    <row r="224" s="15" customFormat="1" ht="15.65" customHeight="1" spans="1:18">
      <c r="A224" s="357"/>
      <c r="B224" s="136"/>
      <c r="C224" s="104" t="s">
        <v>463</v>
      </c>
      <c r="D224" s="339" t="s">
        <v>103</v>
      </c>
      <c r="E224" s="193">
        <v>600</v>
      </c>
      <c r="F224" s="193">
        <v>6</v>
      </c>
      <c r="G224" s="193">
        <v>1</v>
      </c>
      <c r="H224" s="340">
        <f t="shared" si="51"/>
        <v>3600</v>
      </c>
      <c r="I224" s="194"/>
      <c r="J224" s="193">
        <v>600</v>
      </c>
      <c r="K224" s="193">
        <v>6</v>
      </c>
      <c r="L224" s="193">
        <v>1</v>
      </c>
      <c r="M224" s="340">
        <f t="shared" si="52"/>
        <v>3600</v>
      </c>
      <c r="N224" s="194"/>
      <c r="O224" s="46">
        <v>600</v>
      </c>
      <c r="P224" s="176">
        <f t="shared" si="53"/>
        <v>0</v>
      </c>
      <c r="Q224" s="244">
        <f t="shared" si="54"/>
        <v>0</v>
      </c>
      <c r="R224" s="245"/>
    </row>
    <row r="225" s="15" customFormat="1" ht="15.65" customHeight="1" spans="1:18">
      <c r="A225" s="357"/>
      <c r="B225" s="136"/>
      <c r="C225" s="104" t="s">
        <v>464</v>
      </c>
      <c r="D225" s="339" t="s">
        <v>103</v>
      </c>
      <c r="E225" s="193">
        <v>400</v>
      </c>
      <c r="F225" s="193">
        <v>8</v>
      </c>
      <c r="G225" s="193">
        <v>1</v>
      </c>
      <c r="H225" s="340">
        <f t="shared" si="51"/>
        <v>3200</v>
      </c>
      <c r="I225" s="194"/>
      <c r="J225" s="193">
        <v>400</v>
      </c>
      <c r="K225" s="193">
        <v>8</v>
      </c>
      <c r="L225" s="193">
        <v>1</v>
      </c>
      <c r="M225" s="340">
        <f t="shared" si="52"/>
        <v>3200</v>
      </c>
      <c r="N225" s="194"/>
      <c r="O225" s="46">
        <v>400</v>
      </c>
      <c r="P225" s="176">
        <f t="shared" si="53"/>
        <v>0</v>
      </c>
      <c r="Q225" s="244">
        <f t="shared" si="54"/>
        <v>0</v>
      </c>
      <c r="R225" s="245"/>
    </row>
    <row r="226" s="15" customFormat="1" ht="15.65" customHeight="1" spans="1:18">
      <c r="A226" s="357"/>
      <c r="B226" s="136"/>
      <c r="C226" s="104" t="s">
        <v>465</v>
      </c>
      <c r="D226" s="339" t="s">
        <v>103</v>
      </c>
      <c r="E226" s="193">
        <v>300</v>
      </c>
      <c r="F226" s="193">
        <v>8</v>
      </c>
      <c r="G226" s="193">
        <v>1</v>
      </c>
      <c r="H226" s="340">
        <f t="shared" si="51"/>
        <v>2400</v>
      </c>
      <c r="I226" s="194"/>
      <c r="J226" s="193">
        <v>300</v>
      </c>
      <c r="K226" s="193">
        <v>8</v>
      </c>
      <c r="L226" s="193">
        <v>1</v>
      </c>
      <c r="M226" s="340">
        <f t="shared" si="52"/>
        <v>2400</v>
      </c>
      <c r="N226" s="194"/>
      <c r="O226" s="46">
        <v>300</v>
      </c>
      <c r="P226" s="176">
        <f t="shared" si="53"/>
        <v>0</v>
      </c>
      <c r="Q226" s="244">
        <f t="shared" si="54"/>
        <v>0</v>
      </c>
      <c r="R226" s="245"/>
    </row>
    <row r="227" s="15" customFormat="1" ht="15.65" customHeight="1" spans="1:18">
      <c r="A227" s="357"/>
      <c r="B227" s="58" t="s">
        <v>483</v>
      </c>
      <c r="C227" s="104" t="s">
        <v>462</v>
      </c>
      <c r="D227" s="339" t="s">
        <v>103</v>
      </c>
      <c r="E227" s="193">
        <v>650</v>
      </c>
      <c r="F227" s="193">
        <v>16</v>
      </c>
      <c r="G227" s="193">
        <v>1</v>
      </c>
      <c r="H227" s="340">
        <f t="shared" si="51"/>
        <v>10400</v>
      </c>
      <c r="I227" s="194"/>
      <c r="J227" s="193">
        <v>650</v>
      </c>
      <c r="K227" s="193">
        <v>16</v>
      </c>
      <c r="L227" s="193">
        <v>1</v>
      </c>
      <c r="M227" s="340">
        <f t="shared" si="52"/>
        <v>10400</v>
      </c>
      <c r="N227" s="194"/>
      <c r="O227" s="46">
        <v>650</v>
      </c>
      <c r="P227" s="176">
        <f t="shared" si="53"/>
        <v>0</v>
      </c>
      <c r="Q227" s="244">
        <f t="shared" si="54"/>
        <v>0</v>
      </c>
      <c r="R227" s="245"/>
    </row>
    <row r="228" s="15" customFormat="1" ht="15.65" customHeight="1" spans="1:18">
      <c r="A228" s="357"/>
      <c r="B228" s="58"/>
      <c r="C228" s="104" t="s">
        <v>463</v>
      </c>
      <c r="D228" s="339" t="s">
        <v>103</v>
      </c>
      <c r="E228" s="193">
        <v>600</v>
      </c>
      <c r="F228" s="193">
        <v>16</v>
      </c>
      <c r="G228" s="193">
        <v>1</v>
      </c>
      <c r="H228" s="340">
        <f t="shared" si="51"/>
        <v>9600</v>
      </c>
      <c r="I228" s="194"/>
      <c r="J228" s="193">
        <v>600</v>
      </c>
      <c r="K228" s="193">
        <v>16</v>
      </c>
      <c r="L228" s="193">
        <v>1</v>
      </c>
      <c r="M228" s="340">
        <f t="shared" si="52"/>
        <v>9600</v>
      </c>
      <c r="N228" s="194"/>
      <c r="O228" s="46">
        <v>600</v>
      </c>
      <c r="P228" s="176">
        <f t="shared" si="53"/>
        <v>0</v>
      </c>
      <c r="Q228" s="244">
        <f t="shared" si="54"/>
        <v>0</v>
      </c>
      <c r="R228" s="245"/>
    </row>
    <row r="229" s="15" customFormat="1" ht="15.65" customHeight="1" spans="1:18">
      <c r="A229" s="357"/>
      <c r="B229" s="58"/>
      <c r="C229" s="104" t="s">
        <v>464</v>
      </c>
      <c r="D229" s="339" t="s">
        <v>103</v>
      </c>
      <c r="E229" s="193">
        <v>400</v>
      </c>
      <c r="F229" s="193">
        <v>18</v>
      </c>
      <c r="G229" s="193">
        <v>1</v>
      </c>
      <c r="H229" s="340">
        <f t="shared" si="51"/>
        <v>7200</v>
      </c>
      <c r="I229" s="194"/>
      <c r="J229" s="193">
        <v>400</v>
      </c>
      <c r="K229" s="193">
        <v>18</v>
      </c>
      <c r="L229" s="193">
        <v>1</v>
      </c>
      <c r="M229" s="340">
        <f t="shared" si="52"/>
        <v>7200</v>
      </c>
      <c r="N229" s="194"/>
      <c r="O229" s="46">
        <v>400</v>
      </c>
      <c r="P229" s="176">
        <f t="shared" si="53"/>
        <v>0</v>
      </c>
      <c r="Q229" s="244">
        <f t="shared" si="54"/>
        <v>0</v>
      </c>
      <c r="R229" s="245"/>
    </row>
    <row r="230" s="15" customFormat="1" ht="15.65" customHeight="1" spans="1:18">
      <c r="A230" s="357"/>
      <c r="B230" s="58"/>
      <c r="C230" s="104" t="s">
        <v>465</v>
      </c>
      <c r="D230" s="339" t="s">
        <v>103</v>
      </c>
      <c r="E230" s="193">
        <v>300</v>
      </c>
      <c r="F230" s="193">
        <v>18</v>
      </c>
      <c r="G230" s="193">
        <v>1</v>
      </c>
      <c r="H230" s="340">
        <f t="shared" si="51"/>
        <v>5400</v>
      </c>
      <c r="I230" s="194"/>
      <c r="J230" s="193">
        <v>300</v>
      </c>
      <c r="K230" s="193">
        <v>18</v>
      </c>
      <c r="L230" s="193">
        <v>1</v>
      </c>
      <c r="M230" s="340">
        <f t="shared" si="52"/>
        <v>5400</v>
      </c>
      <c r="N230" s="194"/>
      <c r="O230" s="46">
        <v>300</v>
      </c>
      <c r="P230" s="176">
        <f t="shared" si="53"/>
        <v>0</v>
      </c>
      <c r="Q230" s="244">
        <f t="shared" si="54"/>
        <v>0</v>
      </c>
      <c r="R230" s="245"/>
    </row>
    <row r="231" s="15" customFormat="1" ht="15.65" customHeight="1" spans="1:18">
      <c r="A231" s="357"/>
      <c r="B231" s="77" t="s">
        <v>484</v>
      </c>
      <c r="C231" s="104" t="s">
        <v>462</v>
      </c>
      <c r="D231" s="339" t="s">
        <v>103</v>
      </c>
      <c r="E231" s="193">
        <v>650</v>
      </c>
      <c r="F231" s="193">
        <v>15</v>
      </c>
      <c r="G231" s="193">
        <v>1</v>
      </c>
      <c r="H231" s="340">
        <f t="shared" si="51"/>
        <v>9750</v>
      </c>
      <c r="I231" s="194"/>
      <c r="J231" s="193">
        <v>650</v>
      </c>
      <c r="K231" s="193">
        <v>15</v>
      </c>
      <c r="L231" s="193">
        <v>1</v>
      </c>
      <c r="M231" s="340">
        <f t="shared" si="52"/>
        <v>9750</v>
      </c>
      <c r="N231" s="194"/>
      <c r="O231" s="46">
        <v>650</v>
      </c>
      <c r="P231" s="176">
        <f t="shared" si="53"/>
        <v>0</v>
      </c>
      <c r="Q231" s="244">
        <f t="shared" si="54"/>
        <v>0</v>
      </c>
      <c r="R231" s="245"/>
    </row>
    <row r="232" s="15" customFormat="1" ht="15.65" customHeight="1" spans="1:18">
      <c r="A232" s="357"/>
      <c r="B232" s="136"/>
      <c r="C232" s="104" t="s">
        <v>463</v>
      </c>
      <c r="D232" s="339" t="s">
        <v>103</v>
      </c>
      <c r="E232" s="193">
        <v>600</v>
      </c>
      <c r="F232" s="193">
        <v>12</v>
      </c>
      <c r="G232" s="193">
        <v>1</v>
      </c>
      <c r="H232" s="340">
        <f t="shared" si="51"/>
        <v>7200</v>
      </c>
      <c r="I232" s="194"/>
      <c r="J232" s="193">
        <v>600</v>
      </c>
      <c r="K232" s="193">
        <v>12</v>
      </c>
      <c r="L232" s="193">
        <v>1</v>
      </c>
      <c r="M232" s="340">
        <f t="shared" si="52"/>
        <v>7200</v>
      </c>
      <c r="N232" s="194"/>
      <c r="O232" s="46">
        <v>600</v>
      </c>
      <c r="P232" s="176">
        <f t="shared" si="53"/>
        <v>0</v>
      </c>
      <c r="Q232" s="244">
        <f t="shared" si="54"/>
        <v>0</v>
      </c>
      <c r="R232" s="245"/>
    </row>
    <row r="233" s="15" customFormat="1" ht="15.65" customHeight="1" spans="1:18">
      <c r="A233" s="357"/>
      <c r="B233" s="136"/>
      <c r="C233" s="104" t="s">
        <v>464</v>
      </c>
      <c r="D233" s="339" t="s">
        <v>103</v>
      </c>
      <c r="E233" s="193">
        <v>400</v>
      </c>
      <c r="F233" s="193">
        <v>11</v>
      </c>
      <c r="G233" s="193">
        <v>1</v>
      </c>
      <c r="H233" s="340">
        <f t="shared" si="51"/>
        <v>4400</v>
      </c>
      <c r="I233" s="194"/>
      <c r="J233" s="193">
        <v>400</v>
      </c>
      <c r="K233" s="193">
        <v>11</v>
      </c>
      <c r="L233" s="193">
        <v>1</v>
      </c>
      <c r="M233" s="340">
        <f t="shared" si="52"/>
        <v>4400</v>
      </c>
      <c r="N233" s="194"/>
      <c r="O233" s="46">
        <v>400</v>
      </c>
      <c r="P233" s="176">
        <f t="shared" si="53"/>
        <v>0</v>
      </c>
      <c r="Q233" s="244">
        <f t="shared" si="54"/>
        <v>0</v>
      </c>
      <c r="R233" s="245"/>
    </row>
    <row r="234" s="15" customFormat="1" ht="15.65" customHeight="1" spans="1:18">
      <c r="A234" s="357"/>
      <c r="B234" s="138"/>
      <c r="C234" s="104" t="s">
        <v>465</v>
      </c>
      <c r="D234" s="339" t="s">
        <v>103</v>
      </c>
      <c r="E234" s="193">
        <v>300</v>
      </c>
      <c r="F234" s="193">
        <v>14</v>
      </c>
      <c r="G234" s="193">
        <v>1</v>
      </c>
      <c r="H234" s="340">
        <f t="shared" si="51"/>
        <v>4200</v>
      </c>
      <c r="I234" s="194"/>
      <c r="J234" s="193">
        <v>300</v>
      </c>
      <c r="K234" s="193">
        <v>14</v>
      </c>
      <c r="L234" s="193">
        <v>1</v>
      </c>
      <c r="M234" s="340">
        <f t="shared" si="52"/>
        <v>4200</v>
      </c>
      <c r="N234" s="194"/>
      <c r="O234" s="46">
        <v>300</v>
      </c>
      <c r="P234" s="176">
        <f t="shared" si="53"/>
        <v>0</v>
      </c>
      <c r="Q234" s="244">
        <f t="shared" si="54"/>
        <v>0</v>
      </c>
      <c r="R234" s="245"/>
    </row>
    <row r="235" s="15" customFormat="1" ht="31" customHeight="1" spans="1:18">
      <c r="A235" s="338"/>
      <c r="B235" s="77" t="s">
        <v>485</v>
      </c>
      <c r="C235" s="104" t="s">
        <v>486</v>
      </c>
      <c r="D235" s="339" t="s">
        <v>103</v>
      </c>
      <c r="E235" s="193">
        <v>300</v>
      </c>
      <c r="F235" s="193">
        <v>20</v>
      </c>
      <c r="G235" s="193">
        <v>1</v>
      </c>
      <c r="H235" s="340">
        <f t="shared" si="51"/>
        <v>6000</v>
      </c>
      <c r="I235" s="194"/>
      <c r="J235" s="193">
        <v>300</v>
      </c>
      <c r="K235" s="193">
        <v>20</v>
      </c>
      <c r="L235" s="193">
        <v>1</v>
      </c>
      <c r="M235" s="340">
        <f t="shared" si="52"/>
        <v>6000</v>
      </c>
      <c r="N235" s="194"/>
      <c r="O235" s="46">
        <v>300</v>
      </c>
      <c r="P235" s="176">
        <f t="shared" si="53"/>
        <v>0</v>
      </c>
      <c r="Q235" s="244">
        <f t="shared" si="54"/>
        <v>0</v>
      </c>
      <c r="R235" s="245"/>
    </row>
    <row r="236" s="15" customFormat="1" ht="15.65" customHeight="1" spans="1:18">
      <c r="A236" s="354"/>
      <c r="B236" s="138"/>
      <c r="C236" s="104" t="s">
        <v>487</v>
      </c>
      <c r="D236" s="339" t="s">
        <v>103</v>
      </c>
      <c r="E236" s="193">
        <v>400</v>
      </c>
      <c r="F236" s="193">
        <v>24</v>
      </c>
      <c r="G236" s="193">
        <v>1</v>
      </c>
      <c r="H236" s="340">
        <f t="shared" si="51"/>
        <v>9600</v>
      </c>
      <c r="I236" s="194"/>
      <c r="J236" s="193">
        <v>400</v>
      </c>
      <c r="K236" s="193">
        <v>24</v>
      </c>
      <c r="L236" s="193">
        <v>1</v>
      </c>
      <c r="M236" s="340">
        <f t="shared" si="52"/>
        <v>9600</v>
      </c>
      <c r="N236" s="194"/>
      <c r="O236" s="46">
        <v>400</v>
      </c>
      <c r="P236" s="176">
        <f t="shared" si="53"/>
        <v>0</v>
      </c>
      <c r="Q236" s="244">
        <f t="shared" si="54"/>
        <v>0</v>
      </c>
      <c r="R236" s="245"/>
    </row>
    <row r="237" s="6" customFormat="1" customHeight="1" spans="1:18">
      <c r="A237" s="59" t="s">
        <v>40</v>
      </c>
      <c r="B237" s="60"/>
      <c r="C237" s="60"/>
      <c r="D237" s="60"/>
      <c r="E237" s="61"/>
      <c r="F237" s="62"/>
      <c r="G237" s="63"/>
      <c r="H237" s="64">
        <f>SUM(H158:H236)</f>
        <v>434210</v>
      </c>
      <c r="I237" s="180"/>
      <c r="J237" s="181"/>
      <c r="K237" s="181"/>
      <c r="L237" s="182" t="s">
        <v>40</v>
      </c>
      <c r="M237" s="350">
        <f>SUM(M158:M236)</f>
        <v>434210</v>
      </c>
      <c r="N237" s="181"/>
      <c r="O237" s="184"/>
      <c r="P237" s="185"/>
      <c r="Q237" s="250"/>
      <c r="R237" s="251"/>
    </row>
    <row r="238" s="3" customFormat="1" spans="1:18">
      <c r="A238" s="358" t="s">
        <v>488</v>
      </c>
      <c r="B238" s="359"/>
      <c r="C238" s="359"/>
      <c r="D238" s="359"/>
      <c r="E238" s="360"/>
      <c r="F238" s="361">
        <v>0.06</v>
      </c>
      <c r="G238" s="362"/>
      <c r="H238" s="363">
        <v>128604.84</v>
      </c>
      <c r="I238" s="371"/>
      <c r="J238" s="171"/>
      <c r="K238" s="171"/>
      <c r="L238" s="171"/>
      <c r="M238" s="372">
        <f>(M136+M113+M32+M24+M17+M9+M52+M44+M45+M46-M94-M96+'[3]附件2 重庆爱康（预结算对比）'!H13+'[3]附件3 武汉爱康（预结算对比）'!H11)*0.06</f>
        <v>115386.6588</v>
      </c>
      <c r="N238" s="21"/>
      <c r="O238" s="75"/>
      <c r="P238" s="185">
        <f t="shared" ref="P238:P240" si="55">H238-M238</f>
        <v>13218.1812</v>
      </c>
      <c r="Q238" s="250">
        <f t="shared" ref="Q238:Q240" si="56">P238/H238</f>
        <v>0.10278136654888</v>
      </c>
      <c r="R238" s="240"/>
    </row>
    <row r="239" s="3" customFormat="1" spans="1:18">
      <c r="A239" s="358" t="s">
        <v>489</v>
      </c>
      <c r="B239" s="359"/>
      <c r="C239" s="359"/>
      <c r="D239" s="359"/>
      <c r="E239" s="360"/>
      <c r="F239" s="361">
        <v>0.06</v>
      </c>
      <c r="G239" s="362"/>
      <c r="H239" s="363">
        <f>0.06*(H238+H237+H156+H144+H136+H119+H113+H52+H47+H32+H24+H17+H9+800000)</f>
        <v>235559.0904</v>
      </c>
      <c r="I239" s="373"/>
      <c r="J239" s="171"/>
      <c r="K239" s="171"/>
      <c r="L239" s="171"/>
      <c r="M239" s="372">
        <f>0.06*(M238+M237+M156+M144+M136+M119+M113+M52+M47+M32+M24+M17+M9)</f>
        <v>183046.939728</v>
      </c>
      <c r="N239" s="21"/>
      <c r="O239" s="75"/>
      <c r="P239" s="185">
        <f t="shared" si="55"/>
        <v>52512.150672</v>
      </c>
      <c r="Q239" s="250">
        <f t="shared" si="56"/>
        <v>0.222925596218044</v>
      </c>
      <c r="R239" s="240"/>
    </row>
    <row r="240" s="3" customFormat="1" spans="1:18">
      <c r="A240" s="364" t="s">
        <v>490</v>
      </c>
      <c r="B240" s="364"/>
      <c r="C240" s="364"/>
      <c r="D240" s="364"/>
      <c r="E240" s="364"/>
      <c r="F240" s="365"/>
      <c r="G240" s="366"/>
      <c r="H240" s="367">
        <f>H237+H238+H156+H144+H136+H119+H113+H52+H47+H32+H24+H17+H9+H239</f>
        <v>3361543.9304</v>
      </c>
      <c r="I240" s="371"/>
      <c r="J240" s="171"/>
      <c r="K240" s="171"/>
      <c r="L240" s="171"/>
      <c r="M240" s="374">
        <f>M239+M238+M237+M156+M144+M136+M119+M113+M52+M47+M32+M24+M17+M9</f>
        <v>3233829.268528</v>
      </c>
      <c r="N240" s="21"/>
      <c r="O240" s="75"/>
      <c r="P240" s="185">
        <f t="shared" si="55"/>
        <v>127714.661872</v>
      </c>
      <c r="Q240" s="250">
        <f t="shared" si="56"/>
        <v>0.0379928581973947</v>
      </c>
      <c r="R240" s="240"/>
    </row>
    <row r="241" spans="12:13">
      <c r="L241" s="375" t="s">
        <v>491</v>
      </c>
      <c r="M241" s="376">
        <v>2689235.15</v>
      </c>
    </row>
    <row r="242" ht="17.25" spans="12:13">
      <c r="L242" s="377" t="s">
        <v>492</v>
      </c>
      <c r="M242" s="378">
        <f>M240-M241</f>
        <v>544594.118528</v>
      </c>
    </row>
    <row r="243" spans="6:6">
      <c r="F243" s="368"/>
    </row>
    <row r="244" spans="6:6">
      <c r="F244" s="369"/>
    </row>
    <row r="245" spans="6:6">
      <c r="F245" s="370"/>
    </row>
    <row r="246" spans="6:6">
      <c r="F246" s="370"/>
    </row>
    <row r="247" spans="13:13">
      <c r="M247" s="379"/>
    </row>
    <row r="248" spans="13:13">
      <c r="M248" s="380"/>
    </row>
    <row r="249" spans="13:13">
      <c r="M249" s="380"/>
    </row>
    <row r="250" spans="13:13">
      <c r="M250" s="381"/>
    </row>
    <row r="252" spans="13:13">
      <c r="M252" s="382"/>
    </row>
  </sheetData>
  <mergeCells count="74">
    <mergeCell ref="A1:O1"/>
    <mergeCell ref="E2:I2"/>
    <mergeCell ref="J2:N2"/>
    <mergeCell ref="B3:C3"/>
    <mergeCell ref="C4:H4"/>
    <mergeCell ref="A9:E9"/>
    <mergeCell ref="C10:H10"/>
    <mergeCell ref="A17:E17"/>
    <mergeCell ref="C18:H18"/>
    <mergeCell ref="A24:E24"/>
    <mergeCell ref="B25:C25"/>
    <mergeCell ref="A32:E32"/>
    <mergeCell ref="B33:C33"/>
    <mergeCell ref="A47:E47"/>
    <mergeCell ref="B48:C48"/>
    <mergeCell ref="A52:E52"/>
    <mergeCell ref="B53:C53"/>
    <mergeCell ref="A113:E113"/>
    <mergeCell ref="B115:C115"/>
    <mergeCell ref="A119:E119"/>
    <mergeCell ref="A136:E136"/>
    <mergeCell ref="B137:C137"/>
    <mergeCell ref="A144:E144"/>
    <mergeCell ref="A156:E156"/>
    <mergeCell ref="A237:E237"/>
    <mergeCell ref="A238:E238"/>
    <mergeCell ref="A239:E239"/>
    <mergeCell ref="A240:E240"/>
    <mergeCell ref="A147:A148"/>
    <mergeCell ref="A158:A198"/>
    <mergeCell ref="A199:A221"/>
    <mergeCell ref="A222:A234"/>
    <mergeCell ref="A235:A236"/>
    <mergeCell ref="B43:B46"/>
    <mergeCell ref="B147:B148"/>
    <mergeCell ref="B158:B162"/>
    <mergeCell ref="B163:B167"/>
    <mergeCell ref="B168:B171"/>
    <mergeCell ref="B172:B176"/>
    <mergeCell ref="B177:B179"/>
    <mergeCell ref="B180:B183"/>
    <mergeCell ref="B184:B187"/>
    <mergeCell ref="B188:B190"/>
    <mergeCell ref="B191:B194"/>
    <mergeCell ref="B195:B198"/>
    <mergeCell ref="B199:B203"/>
    <mergeCell ref="B204:B208"/>
    <mergeCell ref="B209:B211"/>
    <mergeCell ref="B212:B216"/>
    <mergeCell ref="B217:B221"/>
    <mergeCell ref="B222:B226"/>
    <mergeCell ref="B227:B230"/>
    <mergeCell ref="B231:B234"/>
    <mergeCell ref="B235:B236"/>
    <mergeCell ref="I5:I8"/>
    <mergeCell ref="I26:I31"/>
    <mergeCell ref="I49:I50"/>
    <mergeCell ref="I63:I73"/>
    <mergeCell ref="I75:I79"/>
    <mergeCell ref="I99:I102"/>
    <mergeCell ref="I138:I141"/>
    <mergeCell ref="M49:M50"/>
    <mergeCell ref="N43:N46"/>
    <mergeCell ref="N49:N50"/>
    <mergeCell ref="N54:N80"/>
    <mergeCell ref="N126:N127"/>
    <mergeCell ref="P3:P4"/>
    <mergeCell ref="Q3:Q4"/>
    <mergeCell ref="R3:R4"/>
    <mergeCell ref="R44:R46"/>
    <mergeCell ref="R49:R51"/>
    <mergeCell ref="R82:R97"/>
    <mergeCell ref="R99:R112"/>
    <mergeCell ref="S3:S4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 麦田（预结算对比）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粒粒橙</dc:creator>
  <cp:lastModifiedBy>凯文</cp:lastModifiedBy>
  <dcterms:created xsi:type="dcterms:W3CDTF">2021-08-18T12:46:03Z</dcterms:created>
  <dcterms:modified xsi:type="dcterms:W3CDTF">2021-08-18T12:49:23Z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95CED34325064CF68A94CB5A635E383F</vt:lpwstr>
  </property>
  <property fmtid="{D5CDD505-2E9C-101B-9397-08002B2CF9AE}" pid="3" name="KSOProductBuildVer">
    <vt:lpwstr>2052-11.1.0.10700</vt:lpwstr>
  </property>
</Properties>
</file>