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firstSheet="1" activeTab="2"/>
  </bookViews>
  <sheets>
    <sheet name="微信平台+计算器、12月运维版" sheetId="2" state="hidden" r:id="rId1"/>
    <sheet name="总表" sheetId="4" r:id="rId2"/>
    <sheet name="明细" sheetId="3" r:id="rId3"/>
  </sheets>
  <calcPr calcId="144525" concurrentCalc="0"/>
</workbook>
</file>

<file path=xl/comments1.xml><?xml version="1.0" encoding="utf-8"?>
<comments xmlns="http://schemas.openxmlformats.org/spreadsheetml/2006/main">
  <authors>
    <author>作者</author>
  </authors>
  <commentList>
    <comment ref="H15" authorId="0">
      <text>
        <r>
          <rPr>
            <b/>
            <sz val="9"/>
            <rFont val="宋体"/>
            <charset val="134"/>
          </rPr>
          <t xml:space="preserve"> 如计算单位为个/台/天/人，请将具体数量填写在此 </t>
        </r>
      </text>
    </comment>
    <comment ref="I15" authorId="0">
      <text>
        <r>
          <rPr>
            <b/>
            <sz val="9"/>
            <rFont val="宋体"/>
            <charset val="134"/>
          </rPr>
          <t>使用次数</t>
        </r>
        <r>
          <rPr>
            <sz val="9"/>
            <rFont val="宋体"/>
            <charset val="134"/>
          </rPr>
          <t xml:space="preserve">
</t>
        </r>
      </text>
    </comment>
  </commentList>
</comments>
</file>

<file path=xl/comments2.xml><?xml version="1.0" encoding="utf-8"?>
<comments xmlns="http://schemas.openxmlformats.org/spreadsheetml/2006/main">
  <authors>
    <author>作者</author>
  </authors>
  <commentList>
    <comment ref="G2" authorId="0">
      <text>
        <r>
          <rPr>
            <b/>
            <sz val="9"/>
            <rFont val="宋体"/>
            <charset val="134"/>
          </rPr>
          <t xml:space="preserve"> 如计算单位为个/台/天/人，请将具体数量填写在此 </t>
        </r>
      </text>
    </comment>
    <comment ref="H2" authorId="0">
      <text>
        <r>
          <rPr>
            <b/>
            <sz val="9"/>
            <rFont val="宋体"/>
            <charset val="134"/>
          </rPr>
          <t>使用次数</t>
        </r>
        <r>
          <rPr>
            <sz val="9"/>
            <rFont val="宋体"/>
            <charset val="134"/>
          </rPr>
          <t xml:space="preserve">
</t>
        </r>
      </text>
    </comment>
    <comment ref="K2" authorId="0">
      <text>
        <r>
          <rPr>
            <b/>
            <sz val="9"/>
            <rFont val="宋体"/>
            <charset val="134"/>
          </rPr>
          <t xml:space="preserve"> 如计算单位为个/台/天/人，请将具体数量填写在此 </t>
        </r>
      </text>
    </comment>
    <comment ref="L2" authorId="0">
      <text>
        <r>
          <rPr>
            <b/>
            <sz val="9"/>
            <rFont val="宋体"/>
            <charset val="134"/>
          </rPr>
          <t>使用次数</t>
        </r>
        <r>
          <rPr>
            <sz val="9"/>
            <rFont val="宋体"/>
            <charset val="134"/>
          </rPr>
          <t xml:space="preserve">
</t>
        </r>
      </text>
    </comment>
  </commentList>
</comments>
</file>

<file path=xl/sharedStrings.xml><?xml version="1.0" encoding="utf-8"?>
<sst xmlns="http://schemas.openxmlformats.org/spreadsheetml/2006/main" count="320" uniqueCount="236">
  <si>
    <t>2018纽迪希亚特配可儿康报价单</t>
  </si>
  <si>
    <t>Agency: must fill in
供应商（填入右边橘色处）</t>
  </si>
  <si>
    <t>上海麦田公共关系咨询有限公司</t>
  </si>
  <si>
    <t>Item</t>
  </si>
  <si>
    <t>Descripation描述</t>
  </si>
  <si>
    <t>报价</t>
  </si>
  <si>
    <t>平台搭建</t>
  </si>
  <si>
    <t>内容整理规划</t>
  </si>
  <si>
    <t>微信内容推送</t>
  </si>
  <si>
    <t>线上活动</t>
  </si>
  <si>
    <t>数据报告</t>
  </si>
  <si>
    <t>人员支持</t>
  </si>
  <si>
    <t>税</t>
  </si>
  <si>
    <t>Total</t>
  </si>
  <si>
    <t>报价明细表 
Quotation Breakdown</t>
  </si>
  <si>
    <t xml:space="preserve">Item  </t>
  </si>
  <si>
    <t>Descripation</t>
  </si>
  <si>
    <t>Unit</t>
  </si>
  <si>
    <t>Qty</t>
  </si>
  <si>
    <t>Time of usage</t>
  </si>
  <si>
    <t>Unit Price</t>
  </si>
  <si>
    <t>Total(RMB)</t>
  </si>
  <si>
    <t>1.0</t>
  </si>
  <si>
    <t>1-1</t>
  </si>
  <si>
    <t>硬件平台</t>
  </si>
  <si>
    <t>C2.2XLARGE16</t>
  </si>
  <si>
    <t>弹性服务器，预计可以控制在600/m(支持不超过同时在线400人)，可容纳注册用户数10万，客户量出现大幅增长需快速追加配置。</t>
  </si>
  <si>
    <t>月</t>
  </si>
  <si>
    <t>其他</t>
  </si>
  <si>
    <t>包括CDN、宽带及存储等</t>
  </si>
  <si>
    <t>1-2</t>
  </si>
  <si>
    <t>主体前端结构</t>
  </si>
  <si>
    <t>酮话美食</t>
  </si>
  <si>
    <t>进入平台问卷调研</t>
  </si>
  <si>
    <t>次</t>
  </si>
  <si>
    <t>美食推荐（板块）</t>
  </si>
  <si>
    <t>CMS内容管理</t>
  </si>
  <si>
    <t>cooking 大咖秀（板块）</t>
  </si>
  <si>
    <t>二期板块项目</t>
  </si>
  <si>
    <t>专属营养师（板块）</t>
  </si>
  <si>
    <t>包括后台数据录入、读取，建立资料库等</t>
  </si>
  <si>
    <t>酮话讲堂</t>
  </si>
  <si>
    <t>生酮指南册（板块）</t>
  </si>
  <si>
    <t>CMS内容管理（含分类）</t>
  </si>
  <si>
    <t>酮话专家课（板块）</t>
  </si>
  <si>
    <t>可儿康产品介绍（板块）</t>
  </si>
  <si>
    <t>扫码验真（板块）</t>
  </si>
  <si>
    <t>二维码读取程序并根据算法验真，验真方法有待确认
与报价金额挂钩</t>
  </si>
  <si>
    <t>项</t>
  </si>
  <si>
    <t>宝妈集合</t>
  </si>
  <si>
    <t>酮话社区（板块）</t>
  </si>
  <si>
    <t>用户发布信息，管理员审核后展示在微信平台，宝妈可以根据主题进入对应社区，以上传图文的方式参与互动，其余麻麻可以为其点赞（每人对每个帖子只可点赞一次）</t>
  </si>
  <si>
    <t>宝妈中心（板块）</t>
  </si>
  <si>
    <t>用户可编辑的只有自己可以看到的记事簿功能（便签，收藏夹，我的称号，个人用户记事本）</t>
  </si>
  <si>
    <t>精彩活动（板块）</t>
  </si>
  <si>
    <t>图文类内容呈现</t>
  </si>
  <si>
    <t>1-3</t>
  </si>
  <si>
    <t>生酮计算器</t>
  </si>
  <si>
    <t>食谱资源数据库嵌入</t>
  </si>
  <si>
    <t>食谱数据库</t>
  </si>
  <si>
    <t>待定</t>
  </si>
  <si>
    <t>生酮计算器（小程序）</t>
  </si>
  <si>
    <t>1、用户输入每日能量及营养比（或营养师推荐）
2、根据用户输入的数据推荐每日饮食计算
3、推荐菜谱，用户加入菜单，并可直观看到热量和营养比匹配情况 
4、后台用户根据数据做相关维度统计
5、所有推荐及数据计算方法由后台录入
6、每日营养计划</t>
  </si>
  <si>
    <t>套</t>
  </si>
  <si>
    <t>UI设计及页面制作</t>
  </si>
  <si>
    <t>UI策划方案</t>
  </si>
  <si>
    <t>页面设计制作</t>
  </si>
  <si>
    <t>页</t>
  </si>
  <si>
    <t>服务器租赁&amp;维护</t>
  </si>
  <si>
    <t>1-4</t>
  </si>
  <si>
    <t>后台</t>
  </si>
  <si>
    <t>图文内容上传编辑和管理后台 涉及所有图文类模块</t>
  </si>
  <si>
    <t>季</t>
  </si>
  <si>
    <t>用户管理和维护模块</t>
  </si>
  <si>
    <t>1-5</t>
  </si>
  <si>
    <t>IT Supplies</t>
  </si>
  <si>
    <t>1年维护</t>
  </si>
  <si>
    <t>包括日常维护，升级、故障处理以及容灾  L2级别 每周1次完整备份</t>
  </si>
  <si>
    <t>5x8支持服务</t>
  </si>
  <si>
    <t>标准工作日内容上传 5*8</t>
  </si>
  <si>
    <t>个</t>
  </si>
  <si>
    <t>公众号推文编辑与审核</t>
  </si>
  <si>
    <t>每个月至多4篇内容带运维和分发</t>
  </si>
  <si>
    <t>篇</t>
  </si>
  <si>
    <t>公众号维护和管理</t>
  </si>
  <si>
    <t>对公众号进行维护管理 包括上拉菜单调整 API升级的调整等</t>
  </si>
  <si>
    <t>2.0</t>
  </si>
  <si>
    <t>2-1</t>
  </si>
  <si>
    <t>平台包装</t>
  </si>
  <si>
    <t>平台整体方案包装</t>
  </si>
  <si>
    <t>2-2</t>
  </si>
  <si>
    <t>创意设计</t>
  </si>
  <si>
    <t>平台logo设计</t>
  </si>
  <si>
    <t>UI风格和主页面以及二级部分主页面的设计</t>
  </si>
  <si>
    <t>交互分析规划</t>
  </si>
  <si>
    <t>3.0</t>
  </si>
  <si>
    <t>3-1</t>
  </si>
  <si>
    <t>微信图文撰写/排版（纯原创）</t>
  </si>
  <si>
    <t>每月一篇推文，为妈妈们推荐更加科学、美味的美食食谱，并附有详细做法。
并包括图片的简单处理、图文的排版美化，以及预览和推送工作。</t>
  </si>
  <si>
    <t>月/篇</t>
  </si>
  <si>
    <t>生酮饮食四个阶段的相关知识纯医学性原创推文，各阶段四篇，共计16篇。
并包括图片的简单处理、图文的排版美化，以及预览和推送工作。</t>
  </si>
  <si>
    <t>日常推送（特定日期如节日等）</t>
  </si>
  <si>
    <t>3-2</t>
  </si>
  <si>
    <t>录播视频</t>
  </si>
  <si>
    <t>“酮”话专家课（板块）</t>
  </si>
  <si>
    <t>采用视频录播形式，进行简单的视频剪辑、修音、处理。
（不含请专家费用）</t>
  </si>
  <si>
    <t>期</t>
  </si>
  <si>
    <t>Cooking大咖秀（建议板块）</t>
  </si>
  <si>
    <t>采用视频录播形式，进行简单的视频剪辑、修音、处理。
（不含请大咖费用）</t>
  </si>
  <si>
    <t>3-3</t>
  </si>
  <si>
    <t>newsletter设计</t>
  </si>
  <si>
    <t>完全原创设计相关的海报和图片。版权归客户方所有，并确保不涉及侵犯第三方版权。</t>
  </si>
  <si>
    <t>张</t>
  </si>
  <si>
    <t>4.0</t>
  </si>
  <si>
    <t>4-1</t>
  </si>
  <si>
    <t>“巧手宝妈”评比活动</t>
  </si>
  <si>
    <t>妈妈们上传自制的生酮料理照片，投稿中选出20位候选巧手妈妈，通过投票数决出前三名，宝妈们可以分享活动链接为自己拉票</t>
  </si>
  <si>
    <t>仅包含执行费用</t>
  </si>
  <si>
    <t>4-2</t>
  </si>
  <si>
    <t>“酮话”妈妈交流群</t>
  </si>
  <si>
    <t>加入群聊，群聊人数达到要求，全员可获得VIP专家课程的在线听讲机会。（不含专家费用）</t>
  </si>
  <si>
    <t>4-3</t>
  </si>
  <si>
    <t>“专家零距离”，语音授课活动</t>
  </si>
  <si>
    <t>不定期邀请专家作客“酮话”妈妈交流群，通过语音来分享知识以及解答问题。（不含专家费用）</t>
  </si>
  <si>
    <t>5.0</t>
  </si>
  <si>
    <t>每月1次报告整理</t>
  </si>
  <si>
    <t>5-1</t>
  </si>
  <si>
    <t>数据报告整理</t>
  </si>
  <si>
    <t>注册用户数据库（月报）</t>
  </si>
  <si>
    <t>6.0</t>
  </si>
  <si>
    <t>6-1</t>
  </si>
  <si>
    <t>医学经理</t>
  </si>
  <si>
    <t>提供专业的医学内容支持（不含“专属营养师”板块的专人解答）</t>
  </si>
  <si>
    <t>人/月</t>
  </si>
  <si>
    <t>6-2</t>
  </si>
  <si>
    <t>客户主任</t>
  </si>
  <si>
    <t>专人微信平台支持 （内容沟通，问题处理）</t>
  </si>
  <si>
    <t>6-3</t>
  </si>
  <si>
    <t>专人社区维护</t>
  </si>
  <si>
    <t>负责上传资料的审核管理</t>
  </si>
  <si>
    <t>7.0</t>
  </si>
  <si>
    <t>税 Tax</t>
  </si>
  <si>
    <t>Total Amount</t>
  </si>
  <si>
    <t>白求恩~老年科&amp;神经内科住院患者营养筛查及治疗现状研究项目中期结算</t>
  </si>
  <si>
    <t>序号</t>
  </si>
  <si>
    <t>内容</t>
  </si>
  <si>
    <t>报价数量</t>
  </si>
  <si>
    <t>报价单价</t>
  </si>
  <si>
    <t>报价金额</t>
  </si>
  <si>
    <t>结算数量</t>
  </si>
  <si>
    <t>结算单价</t>
  </si>
  <si>
    <t>结算金额</t>
  </si>
  <si>
    <t>备注</t>
  </si>
  <si>
    <t>由于项目延期到2021年12月31日，所以服务器及维护增加了12个月</t>
  </si>
  <si>
    <t>已支付劳务费</t>
  </si>
  <si>
    <t>待支付劳务费</t>
  </si>
  <si>
    <t>合计</t>
  </si>
  <si>
    <t>报价小计</t>
  </si>
  <si>
    <t>中期结算</t>
  </si>
  <si>
    <t>yu</t>
  </si>
  <si>
    <t>增加原因</t>
  </si>
  <si>
    <t>1</t>
  </si>
  <si>
    <t>电子数据库平台设计与搭建（含服务器租赁）</t>
  </si>
  <si>
    <t>平台画面设计</t>
  </si>
  <si>
    <t>平台入口画面设计</t>
  </si>
  <si>
    <t>小时</t>
  </si>
  <si>
    <t>系统平台</t>
  </si>
  <si>
    <t>病例主体服务器</t>
  </si>
  <si>
    <t>应用层主服务 用户用户交互和响应式页面计算和处理</t>
  </si>
  <si>
    <t>病例数据库</t>
  </si>
  <si>
    <t>数据存储和管理服务，并提供后台应用和算力支撑。</t>
  </si>
  <si>
    <t>数字证书系统</t>
  </si>
  <si>
    <t>用户数字签名和通讯信道加密(证书签发之日起1年)</t>
  </si>
  <si>
    <t>基础系统开发</t>
  </si>
  <si>
    <t>问卷标准框架和数据结构搭建</t>
  </si>
  <si>
    <t>安全问卷设计对应的数据架构和存储管理，以便于在项目升级或后期增加数据分析和BI类管理机能的兼容性和数据支撑能力</t>
  </si>
  <si>
    <t>人/天</t>
  </si>
  <si>
    <t>页面开发布局开发，首页定制化（包含老年科及神经内科两个页面）</t>
  </si>
  <si>
    <t>包含按照预设计定制首页局部布局和提示物，以及老年、神内两套固定问卷架构。</t>
  </si>
  <si>
    <t>问卷页面逻辑开发和提交数据验证逻辑开发（老年科，神经内科）</t>
  </si>
  <si>
    <t>进行内容格式化和逻辑化数据梳理，降低垃圾数据和非合理数据的控制</t>
  </si>
  <si>
    <t>数据存储和管理</t>
  </si>
  <si>
    <t>问卷提交后服务器端受理、存储和防篡改和防重复逻辑和程序编写</t>
  </si>
  <si>
    <t>问卷内容在线实时查询</t>
  </si>
  <si>
    <t>问卷内容在线查询页面开发</t>
  </si>
  <si>
    <t>内容下载页面开发</t>
  </si>
  <si>
    <t>开发文件清单和下载功能（至少提供100M以上专项下载带宽）</t>
  </si>
  <si>
    <t>报表系统</t>
  </si>
  <si>
    <t>组织架构管理界面开发（神内、老年独立架构）</t>
  </si>
  <si>
    <t>包含基于活动架构的组织架构后端查询和管理、医院的查询和管理，病例收集的阈值管理以及受控的合格兵力数量控制</t>
  </si>
  <si>
    <t>医院与组织架构关联关系导入和建立（老年科、神经内科）</t>
  </si>
  <si>
    <t>按照各层级组织单元进行填写进度汇总和统计（老年科、神经内科）</t>
  </si>
  <si>
    <t>按照组织关联关系构建汇总和统计分析结构的开发</t>
  </si>
  <si>
    <t>按照医院查询进度和统计</t>
  </si>
  <si>
    <t>问卷结果导出</t>
  </si>
  <si>
    <t>支持导出所有问卷的结果性数据 XLS结构</t>
  </si>
  <si>
    <t>2</t>
  </si>
  <si>
    <t>研究采访（基金会调研采访医生的采访费）</t>
  </si>
  <si>
    <t>基金会调研采访医生及形成报告的采访费</t>
  </si>
  <si>
    <t>基金会通过电话访谈医院负责专家进行调研结果核对整理，保证数据真实有效并符合医院及基金会合规要求</t>
  </si>
  <si>
    <t>老年科及神经内科卒中住院患者营养筛查及治疗现状的研究数据分析，老年科100家医院，神经内科100家医院，共200家医院，基金会通过电话方式对多家医院进行电话访谈，核实研究情况</t>
  </si>
  <si>
    <t>家</t>
  </si>
  <si>
    <t>3</t>
  </si>
  <si>
    <t>研究受访（医生完成病例入组和研究数据接受访谈的含税劳务费）</t>
  </si>
  <si>
    <t>医生完成病例入组和研究数据接受访谈的含税劳务费</t>
  </si>
  <si>
    <t>每家医院老年科、神经内科分别完成20例病例后，接受电话访谈进行数据的核对，并形成1份数据报告，老年科100份，神经内科100份，共200份</t>
  </si>
  <si>
    <t>访谈医生劳务费</t>
  </si>
  <si>
    <t>人/次</t>
  </si>
  <si>
    <t>个人劳务所得税</t>
  </si>
  <si>
    <t>代缴服务费</t>
  </si>
  <si>
    <t>4</t>
  </si>
  <si>
    <t>研究报告</t>
  </si>
  <si>
    <t>研究报告（区域和全国报告撰写）</t>
  </si>
  <si>
    <t>根据老年科、神经内科卒中住院患者营养治疗现状的原始数据，产出区域与全国的老年科、神经内科卒中住院患者营养风险筛查及治疗现状的研究分析报告各5份，共10份</t>
  </si>
  <si>
    <t>每个科室各4份区域报告，1份全国报告，可供专家解读</t>
  </si>
  <si>
    <t>份/小时</t>
  </si>
  <si>
    <t>5</t>
  </si>
  <si>
    <t>文章撰写</t>
  </si>
  <si>
    <t>专家根据老年科和神经内科筛查结果进行分析并撰写研究文章，每个科室各1篇</t>
  </si>
  <si>
    <t>共2篇</t>
  </si>
  <si>
    <t>篇/小时</t>
  </si>
  <si>
    <t>6</t>
  </si>
  <si>
    <t>项目人员支持服务费</t>
  </si>
  <si>
    <t>资料支持</t>
  </si>
  <si>
    <t>项目前期支持 （项目书、项目执行手册及相关文件撰写）</t>
  </si>
  <si>
    <t>医学服务支持</t>
  </si>
  <si>
    <t>研究相关医学资料收集，医学服务支持，2个科室的伦理资料支持</t>
  </si>
  <si>
    <t>套/页</t>
  </si>
  <si>
    <t>数据统计分析</t>
  </si>
  <si>
    <t>根据老年科、神经内科卒中住院患者营养治疗现状的原始数据，进行数据分析，产出分析报告</t>
  </si>
  <si>
    <t>每个科室各1次数据分析，共2份</t>
  </si>
  <si>
    <t>份</t>
  </si>
  <si>
    <t>6-4</t>
  </si>
  <si>
    <t>流程管控</t>
  </si>
  <si>
    <t>专人项目支持 （内容沟通，问题处理）</t>
  </si>
  <si>
    <t>Total amount</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</si>
</sst>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 numFmtId="178" formatCode="0_);\(0\)"/>
    <numFmt numFmtId="179" formatCode="0.00_ "/>
  </numFmts>
  <fonts count="48">
    <font>
      <sz val="11"/>
      <color theme="1"/>
      <name val="宋体"/>
      <charset val="134"/>
      <scheme val="minor"/>
    </font>
    <font>
      <sz val="14"/>
      <name val="宋体"/>
      <charset val="134"/>
    </font>
    <font>
      <sz val="12"/>
      <name val="宋体"/>
      <charset val="134"/>
    </font>
    <font>
      <sz val="12"/>
      <color rgb="FFFF0000"/>
      <name val="宋体"/>
      <charset val="134"/>
    </font>
    <font>
      <b/>
      <sz val="30"/>
      <name val="微软雅黑"/>
      <charset val="134"/>
    </font>
    <font>
      <b/>
      <sz val="12"/>
      <color indexed="9"/>
      <name val="微软雅黑"/>
      <charset val="134"/>
    </font>
    <font>
      <b/>
      <sz val="11"/>
      <color indexed="9"/>
      <name val="微软雅黑"/>
      <charset val="134"/>
    </font>
    <font>
      <b/>
      <sz val="14"/>
      <color indexed="8"/>
      <name val="微软雅黑"/>
      <charset val="134"/>
    </font>
    <font>
      <b/>
      <sz val="14"/>
      <name val="微软雅黑"/>
      <charset val="134"/>
    </font>
    <font>
      <sz val="12"/>
      <color indexed="8"/>
      <name val="微软雅黑"/>
      <charset val="134"/>
    </font>
    <font>
      <sz val="12"/>
      <name val="微软雅黑"/>
      <charset val="134"/>
    </font>
    <font>
      <b/>
      <sz val="12"/>
      <name val="微软雅黑"/>
      <charset val="134"/>
    </font>
    <font>
      <b/>
      <sz val="20"/>
      <name val="微软雅黑"/>
      <charset val="134"/>
    </font>
    <font>
      <b/>
      <sz val="12"/>
      <name val="宋体"/>
      <charset val="134"/>
    </font>
    <font>
      <b/>
      <sz val="16"/>
      <color theme="1"/>
      <name val="宋体"/>
      <charset val="134"/>
      <scheme val="minor"/>
    </font>
    <font>
      <sz val="16"/>
      <name val="微软雅黑"/>
      <charset val="134"/>
    </font>
    <font>
      <sz val="10"/>
      <color indexed="8"/>
      <name val="微软雅黑"/>
      <charset val="134"/>
    </font>
    <font>
      <sz val="10"/>
      <color indexed="10"/>
      <name val="微软雅黑"/>
      <charset val="134"/>
    </font>
    <font>
      <b/>
      <sz val="14"/>
      <color theme="0"/>
      <name val="微软雅黑"/>
      <charset val="134"/>
    </font>
    <font>
      <sz val="14"/>
      <name val="微软雅黑"/>
      <charset val="134"/>
    </font>
    <font>
      <b/>
      <sz val="12"/>
      <color indexed="8"/>
      <name val="微软雅黑"/>
      <charset val="134"/>
    </font>
    <font>
      <sz val="12"/>
      <color theme="0" tint="-0.349986266670736"/>
      <name val="微软雅黑"/>
      <charset val="134"/>
    </font>
    <font>
      <sz val="12"/>
      <color theme="1"/>
      <name val="微软雅黑"/>
      <charset val="134"/>
    </font>
    <font>
      <b/>
      <sz val="12"/>
      <color theme="1"/>
      <name val="微软雅黑"/>
      <charset val="134"/>
    </font>
    <font>
      <b/>
      <sz val="1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Tahoma"/>
      <charset val="134"/>
    </font>
    <font>
      <sz val="11"/>
      <name val="ＭＳ Ｐゴシック"/>
      <charset val="134"/>
    </font>
    <font>
      <b/>
      <sz val="9"/>
      <name val="宋体"/>
      <charset val="134"/>
    </font>
    <font>
      <sz val="9"/>
      <name val="宋体"/>
      <charset val="134"/>
    </font>
  </fonts>
  <fills count="44">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0" tint="-0.0499893185216834"/>
        <bgColor indexed="64"/>
      </patternFill>
    </fill>
    <fill>
      <patternFill patternType="solid">
        <fgColor rgb="FFFFFF00"/>
        <bgColor indexed="64"/>
      </patternFill>
    </fill>
    <fill>
      <patternFill patternType="solid">
        <fgColor theme="5" tint="0.399945066682943"/>
        <bgColor indexed="64"/>
      </patternFill>
    </fill>
    <fill>
      <patternFill patternType="solid">
        <fgColor rgb="FF7030A0"/>
        <bgColor indexed="64"/>
      </patternFill>
    </fill>
    <fill>
      <patternFill patternType="solid">
        <fgColor rgb="FFFFC000"/>
        <bgColor indexed="64"/>
      </patternFill>
    </fill>
    <fill>
      <patternFill patternType="solid">
        <fgColor indexed="19"/>
        <bgColor indexed="64"/>
      </patternFill>
    </fill>
    <fill>
      <patternFill patternType="solid">
        <fgColor rgb="FF000000"/>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0" fillId="0" borderId="0" applyFont="0" applyFill="0" applyBorder="0" applyAlignment="0" applyProtection="0">
      <alignment vertical="center"/>
    </xf>
    <xf numFmtId="0" fontId="25" fillId="13" borderId="0" applyNumberFormat="0" applyBorder="0" applyAlignment="0" applyProtection="0">
      <alignment vertical="center"/>
    </xf>
    <xf numFmtId="0" fontId="26" fillId="1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5" borderId="0" applyNumberFormat="0" applyBorder="0" applyAlignment="0" applyProtection="0">
      <alignment vertical="center"/>
    </xf>
    <xf numFmtId="0" fontId="27" fillId="16" borderId="0" applyNumberFormat="0" applyBorder="0" applyAlignment="0" applyProtection="0">
      <alignment vertical="center"/>
    </xf>
    <xf numFmtId="43" fontId="0" fillId="0" borderId="0" applyFont="0" applyFill="0" applyBorder="0" applyAlignment="0" applyProtection="0">
      <alignment vertical="center"/>
    </xf>
    <xf numFmtId="0" fontId="28"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9" fontId="2" fillId="0" borderId="0" applyFont="0" applyFill="0" applyBorder="0" applyAlignment="0" applyProtection="0"/>
    <xf numFmtId="0" fontId="0" fillId="18" borderId="17" applyNumberFormat="0" applyFont="0" applyAlignment="0" applyProtection="0">
      <alignment vertical="center"/>
    </xf>
    <xf numFmtId="0" fontId="28"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20" borderId="0" applyNumberFormat="0" applyBorder="0" applyAlignment="0" applyProtection="0">
      <alignment vertical="center"/>
    </xf>
    <xf numFmtId="0" fontId="31" fillId="0" borderId="19" applyNumberFormat="0" applyFill="0" applyAlignment="0" applyProtection="0">
      <alignment vertical="center"/>
    </xf>
    <xf numFmtId="0" fontId="28" fillId="21" borderId="0" applyNumberFormat="0" applyBorder="0" applyAlignment="0" applyProtection="0">
      <alignment vertical="center"/>
    </xf>
    <xf numFmtId="0" fontId="37" fillId="22" borderId="20" applyNumberFormat="0" applyAlignment="0" applyProtection="0">
      <alignment vertical="center"/>
    </xf>
    <xf numFmtId="0" fontId="38" fillId="22" borderId="16" applyNumberFormat="0" applyAlignment="0" applyProtection="0">
      <alignment vertical="center"/>
    </xf>
    <xf numFmtId="0" fontId="39" fillId="23" borderId="21" applyNumberFormat="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8" fillId="38" borderId="0" applyNumberFormat="0" applyBorder="0" applyAlignment="0" applyProtection="0">
      <alignment vertical="center"/>
    </xf>
    <xf numFmtId="0" fontId="25"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5" fillId="42" borderId="0" applyNumberFormat="0" applyBorder="0" applyAlignment="0" applyProtection="0">
      <alignment vertical="center"/>
    </xf>
    <xf numFmtId="0" fontId="28" fillId="43" borderId="0" applyNumberFormat="0" applyBorder="0" applyAlignment="0" applyProtection="0">
      <alignment vertical="center"/>
    </xf>
    <xf numFmtId="0" fontId="2" fillId="0" borderId="0"/>
    <xf numFmtId="0" fontId="44" fillId="0" borderId="0">
      <alignment vertical="center"/>
    </xf>
    <xf numFmtId="176" fontId="2" fillId="0" borderId="0" applyFont="0" applyFill="0" applyBorder="0" applyAlignment="0" applyProtection="0"/>
    <xf numFmtId="0" fontId="45" fillId="0" borderId="0"/>
    <xf numFmtId="43" fontId="2" fillId="0" borderId="0" applyFont="0" applyFill="0" applyBorder="0" applyAlignment="0" applyProtection="0"/>
  </cellStyleXfs>
  <cellXfs count="262">
    <xf numFmtId="0" fontId="0" fillId="0" borderId="0" xfId="0"/>
    <xf numFmtId="0" fontId="1" fillId="0" borderId="0" xfId="50" applyFont="1"/>
    <xf numFmtId="0" fontId="2" fillId="0" borderId="0" xfId="50" applyFill="1"/>
    <xf numFmtId="0" fontId="3" fillId="0" borderId="0" xfId="50" applyFont="1"/>
    <xf numFmtId="0" fontId="3" fillId="0" borderId="0" xfId="50" applyFont="1" applyFill="1"/>
    <xf numFmtId="0" fontId="2" fillId="2" borderId="0" xfId="50" applyFill="1"/>
    <xf numFmtId="0" fontId="2" fillId="0" borderId="0" xfId="50"/>
    <xf numFmtId="0" fontId="2" fillId="0" borderId="0" xfId="50" applyAlignment="1">
      <alignment horizontal="left" vertical="top" wrapText="1"/>
    </xf>
    <xf numFmtId="0" fontId="2" fillId="0" borderId="0" xfId="50" applyAlignment="1">
      <alignment vertical="top" wrapText="1"/>
    </xf>
    <xf numFmtId="0" fontId="2" fillId="0" borderId="0" xfId="50" applyAlignment="1">
      <alignment horizontal="right" vertical="center"/>
    </xf>
    <xf numFmtId="177" fontId="2" fillId="0" borderId="0" xfId="50" applyNumberFormat="1" applyAlignment="1">
      <alignment horizontal="right" vertical="center"/>
    </xf>
    <xf numFmtId="0" fontId="4"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5" fillId="3" borderId="1" xfId="50" applyFont="1" applyFill="1" applyBorder="1" applyAlignment="1">
      <alignment horizontal="center" vertical="center" wrapText="1"/>
    </xf>
    <xf numFmtId="0" fontId="5" fillId="3" borderId="1" xfId="50" applyFont="1" applyFill="1" applyBorder="1" applyAlignment="1">
      <alignment horizontal="left" vertical="top" wrapText="1"/>
    </xf>
    <xf numFmtId="0" fontId="5" fillId="3" borderId="1" xfId="50" applyFont="1" applyFill="1" applyBorder="1" applyAlignment="1">
      <alignment vertical="top" wrapText="1"/>
    </xf>
    <xf numFmtId="0" fontId="5" fillId="3" borderId="1" xfId="50" applyFont="1" applyFill="1" applyBorder="1" applyAlignment="1">
      <alignment horizontal="right" vertical="center" wrapText="1"/>
    </xf>
    <xf numFmtId="178" fontId="6" fillId="3" borderId="1" xfId="50" applyNumberFormat="1" applyFont="1" applyFill="1" applyBorder="1" applyAlignment="1">
      <alignment horizontal="right" vertical="center" wrapText="1"/>
    </xf>
    <xf numFmtId="178" fontId="5" fillId="3" borderId="1" xfId="50" applyNumberFormat="1" applyFont="1" applyFill="1" applyBorder="1" applyAlignment="1">
      <alignment horizontal="right" vertical="center" wrapText="1"/>
    </xf>
    <xf numFmtId="49" fontId="7" fillId="4" borderId="3" xfId="50" applyNumberFormat="1" applyFont="1" applyFill="1" applyBorder="1" applyAlignment="1">
      <alignment horizontal="center" vertical="center"/>
    </xf>
    <xf numFmtId="0" fontId="8" fillId="4" borderId="3" xfId="50" applyFont="1" applyFill="1" applyBorder="1" applyAlignment="1">
      <alignment horizontal="left" vertical="center"/>
    </xf>
    <xf numFmtId="0" fontId="8" fillId="4" borderId="4" xfId="50" applyFont="1" applyFill="1" applyBorder="1" applyAlignment="1">
      <alignment horizontal="left" vertical="center"/>
    </xf>
    <xf numFmtId="0" fontId="8" fillId="4" borderId="4" xfId="50" applyFont="1" applyFill="1" applyBorder="1" applyAlignment="1">
      <alignment horizontal="left" vertical="center" wrapText="1"/>
    </xf>
    <xf numFmtId="49" fontId="9" fillId="0" borderId="1" xfId="50" applyNumberFormat="1" applyFont="1" applyFill="1" applyBorder="1" applyAlignment="1">
      <alignment horizontal="center" vertical="center"/>
    </xf>
    <xf numFmtId="0" fontId="10" fillId="0" borderId="1" xfId="50" applyFont="1" applyFill="1" applyBorder="1" applyAlignment="1">
      <alignment vertical="center"/>
    </xf>
    <xf numFmtId="38" fontId="10" fillId="0" borderId="1" xfId="50" applyNumberFormat="1" applyFont="1" applyFill="1" applyBorder="1" applyAlignment="1">
      <alignment horizontal="left" vertical="top" wrapText="1"/>
    </xf>
    <xf numFmtId="38" fontId="10" fillId="0" borderId="1" xfId="50" applyNumberFormat="1"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right" vertical="center" wrapText="1"/>
    </xf>
    <xf numFmtId="49" fontId="10" fillId="0" borderId="2" xfId="50" applyNumberFormat="1" applyFont="1" applyFill="1" applyBorder="1" applyAlignment="1">
      <alignment horizontal="center" vertical="center"/>
    </xf>
    <xf numFmtId="0" fontId="10" fillId="0" borderId="2" xfId="50" applyFont="1" applyFill="1" applyBorder="1" applyAlignment="1">
      <alignment horizontal="left" vertical="center"/>
    </xf>
    <xf numFmtId="38" fontId="10" fillId="0" borderId="3" xfId="50" applyNumberFormat="1" applyFont="1" applyFill="1" applyBorder="1" applyAlignment="1">
      <alignment horizontal="left" vertical="top" wrapText="1"/>
    </xf>
    <xf numFmtId="38" fontId="10" fillId="0" borderId="5" xfId="50" applyNumberFormat="1" applyFont="1" applyFill="1" applyBorder="1" applyAlignment="1">
      <alignment horizontal="left" vertical="top" wrapText="1"/>
    </xf>
    <xf numFmtId="0" fontId="10" fillId="0" borderId="1" xfId="0" applyFont="1" applyFill="1" applyBorder="1" applyAlignment="1">
      <alignment vertical="center" wrapText="1"/>
    </xf>
    <xf numFmtId="49" fontId="10" fillId="0" borderId="6" xfId="50" applyNumberFormat="1" applyFont="1" applyFill="1" applyBorder="1" applyAlignment="1">
      <alignment horizontal="center" vertical="center"/>
    </xf>
    <xf numFmtId="0" fontId="10" fillId="0" borderId="6" xfId="50" applyFont="1" applyFill="1" applyBorder="1" applyAlignment="1">
      <alignment horizontal="left" vertical="center"/>
    </xf>
    <xf numFmtId="49" fontId="10" fillId="0" borderId="7" xfId="50" applyNumberFormat="1" applyFont="1" applyFill="1" applyBorder="1" applyAlignment="1">
      <alignment horizontal="center" vertical="center"/>
    </xf>
    <xf numFmtId="0" fontId="10" fillId="0" borderId="7" xfId="50" applyFont="1" applyFill="1" applyBorder="1" applyAlignment="1">
      <alignment horizontal="left" vertical="center"/>
    </xf>
    <xf numFmtId="49" fontId="10" fillId="0" borderId="2" xfId="50" applyNumberFormat="1" applyFont="1" applyBorder="1" applyAlignment="1">
      <alignment horizontal="center" vertical="center"/>
    </xf>
    <xf numFmtId="38" fontId="10" fillId="0" borderId="3" xfId="50" applyNumberFormat="1" applyFont="1" applyFill="1" applyBorder="1" applyAlignment="1">
      <alignment horizontal="left" vertical="center" wrapText="1"/>
    </xf>
    <xf numFmtId="38" fontId="10" fillId="0" borderId="5" xfId="50" applyNumberFormat="1" applyFont="1" applyFill="1" applyBorder="1" applyAlignment="1">
      <alignment horizontal="left" vertical="center" wrapText="1"/>
    </xf>
    <xf numFmtId="0" fontId="10" fillId="0" borderId="1" xfId="0" applyFont="1" applyBorder="1" applyAlignment="1">
      <alignment vertical="center" wrapText="1"/>
    </xf>
    <xf numFmtId="49" fontId="10" fillId="0" borderId="6" xfId="50" applyNumberFormat="1" applyFont="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vertical="center" wrapText="1"/>
    </xf>
    <xf numFmtId="0" fontId="10" fillId="0" borderId="7" xfId="0" applyFont="1" applyBorder="1" applyAlignment="1">
      <alignment vertical="center" wrapText="1"/>
    </xf>
    <xf numFmtId="49" fontId="10" fillId="0" borderId="8" xfId="50" applyNumberFormat="1" applyFont="1" applyBorder="1" applyAlignment="1">
      <alignment horizontal="center" vertical="center"/>
    </xf>
    <xf numFmtId="0" fontId="10" fillId="0" borderId="8" xfId="50" applyFont="1" applyFill="1" applyBorder="1" applyAlignment="1">
      <alignment horizontal="left" vertical="center"/>
    </xf>
    <xf numFmtId="38" fontId="10" fillId="0" borderId="4" xfId="50" applyNumberFormat="1" applyFont="1" applyFill="1" applyBorder="1" applyAlignment="1">
      <alignment horizontal="left" vertical="top" wrapText="1"/>
    </xf>
    <xf numFmtId="0" fontId="10" fillId="0" borderId="4" xfId="0" applyFont="1" applyBorder="1" applyAlignment="1">
      <alignment vertical="center" wrapText="1"/>
    </xf>
    <xf numFmtId="38" fontId="10" fillId="0" borderId="4" xfId="50" applyNumberFormat="1" applyFont="1" applyFill="1" applyBorder="1" applyAlignment="1">
      <alignment horizontal="right" vertical="center" wrapText="1"/>
    </xf>
    <xf numFmtId="0" fontId="10" fillId="0" borderId="4" xfId="50" applyFont="1" applyFill="1" applyBorder="1" applyAlignment="1">
      <alignment horizontal="right" vertical="center"/>
    </xf>
    <xf numFmtId="0" fontId="10" fillId="0" borderId="4" xfId="50" applyFont="1" applyFill="1" applyBorder="1" applyAlignment="1">
      <alignment horizontal="right" vertical="center" wrapText="1"/>
    </xf>
    <xf numFmtId="0" fontId="10" fillId="0" borderId="1" xfId="51" applyFont="1" applyFill="1" applyBorder="1" applyAlignment="1">
      <alignment horizontal="left" vertical="center" wrapText="1"/>
    </xf>
    <xf numFmtId="0" fontId="10" fillId="0" borderId="9" xfId="51" applyFont="1" applyFill="1" applyBorder="1" applyAlignment="1">
      <alignment horizontal="left" vertical="center" wrapText="1"/>
    </xf>
    <xf numFmtId="0" fontId="10" fillId="0" borderId="10" xfId="51" applyFont="1" applyFill="1" applyBorder="1" applyAlignment="1">
      <alignment horizontal="left" vertical="center" wrapText="1"/>
    </xf>
    <xf numFmtId="38" fontId="10" fillId="0" borderId="1" xfId="50" applyNumberFormat="1" applyFont="1" applyFill="1" applyBorder="1" applyAlignment="1">
      <alignment vertical="top" wrapText="1"/>
    </xf>
    <xf numFmtId="0" fontId="10" fillId="2" borderId="1" xfId="50" applyFont="1" applyFill="1" applyBorder="1" applyAlignment="1">
      <alignment vertical="top" wrapText="1"/>
    </xf>
    <xf numFmtId="0" fontId="10" fillId="0" borderId="11" xfId="51" applyFont="1" applyFill="1" applyBorder="1" applyAlignment="1">
      <alignment horizontal="left" vertical="center" wrapText="1"/>
    </xf>
    <xf numFmtId="0" fontId="10" fillId="0" borderId="12" xfId="51" applyFont="1" applyFill="1" applyBorder="1" applyAlignment="1">
      <alignment horizontal="left" vertical="center" wrapText="1"/>
    </xf>
    <xf numFmtId="0" fontId="10" fillId="0" borderId="8" xfId="51" applyFont="1" applyFill="1" applyBorder="1" applyAlignment="1">
      <alignment horizontal="left" vertical="center" wrapText="1"/>
    </xf>
    <xf numFmtId="0" fontId="10" fillId="0" borderId="13" xfId="51" applyFont="1" applyFill="1" applyBorder="1" applyAlignment="1">
      <alignment horizontal="left" vertical="center" wrapText="1"/>
    </xf>
    <xf numFmtId="0" fontId="10" fillId="0" borderId="1" xfId="50" applyFont="1" applyFill="1" applyBorder="1" applyAlignment="1">
      <alignment horizontal="left" vertical="center" wrapText="1"/>
    </xf>
    <xf numFmtId="38" fontId="10" fillId="0" borderId="1" xfId="50" applyNumberFormat="1" applyFont="1" applyFill="1" applyBorder="1" applyAlignment="1">
      <alignment horizontal="left" vertical="center" wrapText="1"/>
    </xf>
    <xf numFmtId="38" fontId="10" fillId="0" borderId="14" xfId="50" applyNumberFormat="1" applyFont="1" applyFill="1" applyBorder="1" applyAlignment="1">
      <alignment horizontal="left" vertical="top" wrapText="1"/>
    </xf>
    <xf numFmtId="0" fontId="10" fillId="0" borderId="14" xfId="0" applyFont="1" applyBorder="1" applyAlignment="1">
      <alignment vertical="center" wrapText="1"/>
    </xf>
    <xf numFmtId="38" fontId="10" fillId="0" borderId="14" xfId="50" applyNumberFormat="1" applyFont="1" applyFill="1" applyBorder="1" applyAlignment="1">
      <alignment horizontal="right" vertical="center" wrapText="1"/>
    </xf>
    <xf numFmtId="0" fontId="10" fillId="0" borderId="14" xfId="50" applyFont="1" applyFill="1" applyBorder="1" applyAlignment="1">
      <alignment horizontal="right" vertical="center"/>
    </xf>
    <xf numFmtId="0" fontId="10" fillId="0" borderId="1" xfId="51" applyFont="1" applyFill="1" applyBorder="1" applyAlignment="1">
      <alignment vertical="center" wrapText="1"/>
    </xf>
    <xf numFmtId="38" fontId="10" fillId="0" borderId="1" xfId="50" applyNumberFormat="1" applyFont="1" applyFill="1" applyBorder="1" applyAlignment="1">
      <alignment vertical="center" wrapText="1"/>
    </xf>
    <xf numFmtId="49" fontId="9" fillId="2" borderId="7" xfId="50" applyNumberFormat="1" applyFont="1" applyFill="1" applyBorder="1" applyAlignment="1">
      <alignment horizontal="center" vertical="center"/>
    </xf>
    <xf numFmtId="38" fontId="10" fillId="0" borderId="8" xfId="50" applyNumberFormat="1" applyFont="1" applyBorder="1" applyAlignment="1">
      <alignment horizontal="left" vertical="center" wrapText="1"/>
    </xf>
    <xf numFmtId="0" fontId="10" fillId="0" borderId="14" xfId="51" applyFont="1" applyFill="1" applyBorder="1" applyAlignment="1">
      <alignment horizontal="left" vertical="center"/>
    </xf>
    <xf numFmtId="0" fontId="10" fillId="2" borderId="4" xfId="50" applyFont="1" applyFill="1" applyBorder="1" applyAlignment="1">
      <alignment vertical="top" wrapText="1"/>
    </xf>
    <xf numFmtId="38" fontId="10" fillId="0" borderId="4" xfId="50" applyNumberFormat="1" applyFont="1" applyBorder="1" applyAlignment="1">
      <alignment horizontal="right" vertical="center" wrapText="1"/>
    </xf>
    <xf numFmtId="49" fontId="10" fillId="0" borderId="1" xfId="50" applyNumberFormat="1" applyFont="1" applyFill="1" applyBorder="1" applyAlignment="1">
      <alignment horizontal="center" vertical="center"/>
    </xf>
    <xf numFmtId="0" fontId="10" fillId="0" borderId="1" xfId="50" applyFont="1" applyFill="1" applyBorder="1" applyAlignment="1">
      <alignment horizontal="left" vertical="center"/>
    </xf>
    <xf numFmtId="49" fontId="9" fillId="0" borderId="2" xfId="50" applyNumberFormat="1" applyFont="1" applyFill="1" applyBorder="1" applyAlignment="1">
      <alignment horizontal="center" vertical="center"/>
    </xf>
    <xf numFmtId="0" fontId="10" fillId="0" borderId="2" xfId="50" applyFont="1" applyFill="1" applyBorder="1" applyAlignment="1">
      <alignment vertical="center" wrapText="1"/>
    </xf>
    <xf numFmtId="38" fontId="10" fillId="0" borderId="3" xfId="50" applyNumberFormat="1" applyFont="1" applyFill="1" applyBorder="1" applyAlignment="1">
      <alignment vertical="center" wrapText="1"/>
    </xf>
    <xf numFmtId="38" fontId="10" fillId="0" borderId="5" xfId="50" applyNumberFormat="1" applyFont="1" applyFill="1" applyBorder="1" applyAlignment="1">
      <alignment vertical="center" wrapText="1"/>
    </xf>
    <xf numFmtId="49" fontId="9" fillId="0" borderId="15" xfId="50" applyNumberFormat="1" applyFont="1" applyFill="1" applyBorder="1" applyAlignment="1">
      <alignment horizontal="center" vertical="center"/>
    </xf>
    <xf numFmtId="0" fontId="10" fillId="0" borderId="1" xfId="50" applyFont="1" applyFill="1" applyBorder="1" applyAlignment="1">
      <alignment vertical="center" wrapText="1"/>
    </xf>
    <xf numFmtId="0" fontId="10" fillId="2" borderId="1" xfId="50" applyFont="1" applyFill="1" applyBorder="1" applyAlignment="1">
      <alignment vertical="center" wrapText="1"/>
    </xf>
    <xf numFmtId="0" fontId="10" fillId="0" borderId="3" xfId="50" applyFont="1" applyFill="1" applyBorder="1" applyAlignment="1">
      <alignment horizontal="left" vertical="center"/>
    </xf>
    <xf numFmtId="0" fontId="11" fillId="2" borderId="1" xfId="50" applyFont="1" applyFill="1" applyBorder="1" applyAlignment="1">
      <alignment horizontal="center" vertical="center"/>
    </xf>
    <xf numFmtId="0" fontId="11" fillId="5" borderId="1" xfId="50" applyFont="1" applyFill="1" applyBorder="1" applyAlignment="1">
      <alignment horizontal="left" vertical="center"/>
    </xf>
    <xf numFmtId="0" fontId="11" fillId="5" borderId="1" xfId="50" applyFont="1" applyFill="1" applyBorder="1" applyAlignment="1">
      <alignment horizontal="left" vertical="center" wrapText="1"/>
    </xf>
    <xf numFmtId="0" fontId="12" fillId="0" borderId="11" xfId="50" applyFont="1" applyBorder="1" applyAlignment="1">
      <alignment horizontal="center" vertical="center"/>
    </xf>
    <xf numFmtId="0" fontId="12" fillId="0" borderId="0" xfId="50" applyFont="1" applyAlignment="1">
      <alignment horizontal="center" vertical="center"/>
    </xf>
    <xf numFmtId="177" fontId="5" fillId="3" borderId="1" xfId="50" applyNumberFormat="1" applyFont="1" applyFill="1" applyBorder="1" applyAlignment="1">
      <alignment horizontal="right" vertical="center" wrapText="1"/>
    </xf>
    <xf numFmtId="178" fontId="6" fillId="6" borderId="1" xfId="50" applyNumberFormat="1" applyFont="1" applyFill="1" applyBorder="1" applyAlignment="1">
      <alignment horizontal="right" vertical="center" wrapText="1"/>
    </xf>
    <xf numFmtId="178" fontId="5" fillId="6" borderId="1" xfId="50" applyNumberFormat="1" applyFont="1" applyFill="1" applyBorder="1" applyAlignment="1">
      <alignment horizontal="right" vertical="center" wrapText="1"/>
    </xf>
    <xf numFmtId="177" fontId="5" fillId="6" borderId="1" xfId="50" applyNumberFormat="1" applyFont="1" applyFill="1" applyBorder="1" applyAlignment="1">
      <alignment horizontal="right" vertical="center" wrapText="1"/>
    </xf>
    <xf numFmtId="178" fontId="5" fillId="7" borderId="7" xfId="50" applyNumberFormat="1" applyFont="1" applyFill="1" applyBorder="1" applyAlignment="1">
      <alignment horizontal="right" vertical="center" wrapText="1"/>
    </xf>
    <xf numFmtId="0" fontId="8" fillId="4" borderId="5" xfId="50" applyFont="1" applyFill="1" applyBorder="1" applyAlignment="1">
      <alignment horizontal="left" vertical="center"/>
    </xf>
    <xf numFmtId="179" fontId="8" fillId="4" borderId="5" xfId="50" applyNumberFormat="1" applyFont="1" applyFill="1" applyBorder="1" applyAlignment="1">
      <alignment horizontal="right" vertical="center"/>
    </xf>
    <xf numFmtId="0" fontId="1" fillId="0" borderId="1" xfId="50" applyFont="1" applyBorder="1"/>
    <xf numFmtId="177" fontId="10" fillId="0" borderId="1" xfId="50" applyNumberFormat="1" applyFont="1" applyFill="1" applyBorder="1" applyAlignment="1">
      <alignment horizontal="right" vertical="center"/>
    </xf>
    <xf numFmtId="179" fontId="10" fillId="0" borderId="1" xfId="50" applyNumberFormat="1" applyFont="1" applyFill="1" applyBorder="1" applyAlignment="1">
      <alignment horizontal="right" vertical="center"/>
    </xf>
    <xf numFmtId="177" fontId="10" fillId="0" borderId="3" xfId="50" applyNumberFormat="1" applyFont="1" applyFill="1" applyBorder="1" applyAlignment="1">
      <alignment horizontal="right" vertical="center"/>
    </xf>
    <xf numFmtId="0" fontId="2" fillId="0" borderId="1" xfId="50" applyBorder="1"/>
    <xf numFmtId="0" fontId="10" fillId="0" borderId="1" xfId="50" applyFont="1" applyFill="1" applyBorder="1" applyAlignment="1">
      <alignment horizontal="center" vertical="center" wrapText="1"/>
    </xf>
    <xf numFmtId="0" fontId="2" fillId="0" borderId="1" xfId="50" applyFill="1" applyBorder="1"/>
    <xf numFmtId="0" fontId="0" fillId="0" borderId="1" xfId="0" applyBorder="1"/>
    <xf numFmtId="177" fontId="10" fillId="0" borderId="5" xfId="50" applyNumberFormat="1" applyFont="1" applyFill="1" applyBorder="1" applyAlignment="1">
      <alignment horizontal="right" vertical="center"/>
    </xf>
    <xf numFmtId="179" fontId="10" fillId="0" borderId="5" xfId="50" applyNumberFormat="1" applyFont="1" applyFill="1" applyBorder="1" applyAlignment="1">
      <alignment horizontal="right" vertical="center"/>
    </xf>
    <xf numFmtId="177" fontId="10" fillId="0" borderId="4" xfId="50" applyNumberFormat="1" applyFont="1" applyFill="1" applyBorder="1" applyAlignment="1">
      <alignment horizontal="right" vertical="center"/>
    </xf>
    <xf numFmtId="179" fontId="8" fillId="4" borderId="1" xfId="50" applyNumberFormat="1" applyFont="1" applyFill="1" applyBorder="1" applyAlignment="1">
      <alignment horizontal="right" vertical="center"/>
    </xf>
    <xf numFmtId="177" fontId="10" fillId="2" borderId="1" xfId="50" applyNumberFormat="1" applyFont="1" applyFill="1" applyBorder="1" applyAlignment="1">
      <alignment horizontal="right" vertical="center"/>
    </xf>
    <xf numFmtId="177" fontId="10" fillId="2" borderId="3" xfId="50" applyNumberFormat="1" applyFont="1" applyFill="1" applyBorder="1" applyAlignment="1">
      <alignment horizontal="right" vertical="center"/>
    </xf>
    <xf numFmtId="177" fontId="10" fillId="0" borderId="1" xfId="50" applyNumberFormat="1" applyFont="1" applyBorder="1" applyAlignment="1">
      <alignment horizontal="right" vertical="center"/>
    </xf>
    <xf numFmtId="179" fontId="10" fillId="2" borderId="1" xfId="50" applyNumberFormat="1" applyFont="1" applyFill="1" applyBorder="1" applyAlignment="1">
      <alignment horizontal="right" vertical="center"/>
    </xf>
    <xf numFmtId="177" fontId="10" fillId="0" borderId="3" xfId="50" applyNumberFormat="1" applyFont="1" applyBorder="1" applyAlignment="1">
      <alignment horizontal="right" vertical="center"/>
    </xf>
    <xf numFmtId="0" fontId="10" fillId="0" borderId="2" xfId="50" applyFont="1" applyBorder="1" applyAlignment="1">
      <alignment horizontal="left" vertical="center" wrapText="1"/>
    </xf>
    <xf numFmtId="0" fontId="10" fillId="0" borderId="7" xfId="50" applyFont="1" applyBorder="1" applyAlignment="1">
      <alignment horizontal="left" vertical="center" wrapText="1"/>
    </xf>
    <xf numFmtId="0" fontId="2" fillId="0" borderId="1" xfId="50" applyBorder="1" applyAlignment="1">
      <alignment horizontal="right" vertical="center"/>
    </xf>
    <xf numFmtId="0" fontId="1" fillId="0" borderId="1" xfId="50" applyFont="1" applyBorder="1" applyAlignment="1">
      <alignment horizontal="center"/>
    </xf>
    <xf numFmtId="0" fontId="1" fillId="0" borderId="3" xfId="50" applyFont="1" applyBorder="1" applyAlignment="1">
      <alignment horizontal="center"/>
    </xf>
    <xf numFmtId="179" fontId="8" fillId="0" borderId="5" xfId="50" applyNumberFormat="1" applyFont="1" applyFill="1" applyBorder="1" applyAlignment="1">
      <alignment horizontal="right" vertical="center"/>
    </xf>
    <xf numFmtId="177" fontId="10" fillId="0" borderId="5" xfId="50" applyNumberFormat="1" applyFont="1" applyBorder="1" applyAlignment="1">
      <alignment horizontal="right" vertical="center"/>
    </xf>
    <xf numFmtId="0" fontId="3" fillId="0" borderId="1" xfId="50" applyFont="1" applyBorder="1"/>
    <xf numFmtId="0" fontId="13" fillId="0" borderId="1" xfId="50" applyFont="1" applyFill="1" applyBorder="1" applyAlignment="1">
      <alignment wrapText="1"/>
    </xf>
    <xf numFmtId="0" fontId="2" fillId="2" borderId="1" xfId="50" applyFill="1" applyBorder="1"/>
    <xf numFmtId="179" fontId="8" fillId="4" borderId="1" xfId="50" applyNumberFormat="1" applyFont="1" applyFill="1" applyBorder="1" applyAlignment="1">
      <alignment vertical="center"/>
    </xf>
    <xf numFmtId="0" fontId="1" fillId="0" borderId="1" xfId="50" applyFont="1" applyBorder="1" applyAlignment="1">
      <alignment horizontal="center"/>
    </xf>
    <xf numFmtId="179" fontId="2" fillId="0" borderId="1" xfId="50" applyNumberFormat="1" applyBorder="1" applyAlignment="1">
      <alignment horizontal="left"/>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79" fontId="0" fillId="0" borderId="0" xfId="0" applyNumberFormat="1" applyAlignment="1">
      <alignment vertical="center"/>
    </xf>
    <xf numFmtId="0" fontId="1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9" fontId="0" fillId="0" borderId="1" xfId="0" applyNumberFormat="1" applyBorder="1" applyAlignment="1">
      <alignment horizontal="center" vertical="center"/>
    </xf>
    <xf numFmtId="0" fontId="0" fillId="0" borderId="1" xfId="0" applyBorder="1" applyAlignment="1">
      <alignment vertical="center" wrapText="1"/>
    </xf>
    <xf numFmtId="179" fontId="0" fillId="0" borderId="1" xfId="0" applyNumberFormat="1" applyBorder="1" applyAlignment="1">
      <alignment vertical="center"/>
    </xf>
    <xf numFmtId="0" fontId="0" fillId="0" borderId="2" xfId="0" applyBorder="1" applyAlignment="1">
      <alignment horizontal="center" vertical="center"/>
    </xf>
    <xf numFmtId="0" fontId="0" fillId="0" borderId="2" xfId="0" applyBorder="1" applyAlignment="1">
      <alignment horizontal="left" vertical="center" wrapText="1"/>
    </xf>
    <xf numFmtId="179" fontId="0" fillId="0" borderId="2" xfId="0" applyNumberFormat="1"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left" vertical="center" wrapText="1"/>
    </xf>
    <xf numFmtId="179" fontId="0" fillId="0" borderId="7" xfId="0" applyNumberFormat="1" applyBorder="1" applyAlignment="1">
      <alignment horizontal="right" vertical="center"/>
    </xf>
    <xf numFmtId="0" fontId="0" fillId="0" borderId="1" xfId="0" applyBorder="1" applyAlignment="1">
      <alignment vertical="center"/>
    </xf>
    <xf numFmtId="0" fontId="15" fillId="0" borderId="3" xfId="50" applyFont="1" applyBorder="1" applyAlignment="1">
      <alignment horizontal="center"/>
    </xf>
    <xf numFmtId="0" fontId="15" fillId="0" borderId="4" xfId="50" applyFont="1" applyBorder="1" applyAlignment="1">
      <alignment horizontal="center"/>
    </xf>
    <xf numFmtId="0" fontId="10" fillId="0" borderId="0" xfId="50" applyFont="1" applyAlignment="1">
      <alignment horizontal="center" vertical="center"/>
    </xf>
    <xf numFmtId="0" fontId="10" fillId="0" borderId="0" xfId="50" applyFont="1" applyAlignment="1">
      <alignment horizontal="right" vertical="center"/>
    </xf>
    <xf numFmtId="0" fontId="10" fillId="0" borderId="1" xfId="50" applyFont="1" applyBorder="1" applyAlignment="1">
      <alignment horizontal="center"/>
    </xf>
    <xf numFmtId="0" fontId="10" fillId="0" borderId="1" xfId="50" applyFont="1" applyBorder="1" applyAlignment="1">
      <alignment horizontal="right" wrapText="1"/>
    </xf>
    <xf numFmtId="0" fontId="16" fillId="8" borderId="3" xfId="50" applyFont="1" applyFill="1" applyBorder="1" applyAlignment="1">
      <alignment horizontal="left" vertical="center" wrapText="1"/>
    </xf>
    <xf numFmtId="0" fontId="5" fillId="9" borderId="1" xfId="50" applyFont="1" applyFill="1" applyBorder="1" applyAlignment="1">
      <alignment horizontal="center" vertical="center"/>
    </xf>
    <xf numFmtId="0" fontId="5" fillId="9" borderId="1" xfId="50" applyFont="1" applyFill="1" applyBorder="1" applyAlignment="1">
      <alignment horizontal="left" vertical="top" wrapText="1"/>
    </xf>
    <xf numFmtId="0" fontId="10" fillId="0" borderId="1" xfId="50" applyFont="1" applyBorder="1" applyAlignment="1">
      <alignment horizontal="center" vertical="center"/>
    </xf>
    <xf numFmtId="0" fontId="10" fillId="0" borderId="1" xfId="50" applyFont="1" applyBorder="1" applyAlignment="1">
      <alignment wrapText="1"/>
    </xf>
    <xf numFmtId="176" fontId="10" fillId="0" borderId="1" xfId="52" applyFont="1" applyBorder="1" applyAlignment="1">
      <alignment horizontal="right" vertical="top" wrapText="1"/>
    </xf>
    <xf numFmtId="176" fontId="10" fillId="0" borderId="0" xfId="52" applyFont="1" applyBorder="1" applyAlignment="1">
      <alignment vertical="top" wrapText="1"/>
    </xf>
    <xf numFmtId="0" fontId="17" fillId="0" borderId="0" xfId="50" applyFont="1" applyAlignment="1">
      <alignment horizontal="right" vertical="center" wrapText="1"/>
    </xf>
    <xf numFmtId="2" fontId="10" fillId="0" borderId="1" xfId="52" applyNumberFormat="1" applyFont="1" applyBorder="1" applyAlignment="1">
      <alignment horizontal="right" vertical="top" wrapText="1"/>
    </xf>
    <xf numFmtId="2" fontId="10" fillId="0" borderId="0" xfId="52" applyNumberFormat="1" applyFont="1" applyBorder="1" applyAlignment="1">
      <alignment vertical="top" wrapText="1"/>
    </xf>
    <xf numFmtId="0" fontId="18" fillId="10" borderId="15" xfId="50" applyFont="1" applyFill="1" applyBorder="1" applyAlignment="1">
      <alignment horizontal="center" wrapText="1"/>
    </xf>
    <xf numFmtId="43" fontId="18" fillId="10" borderId="0" xfId="52" applyNumberFormat="1" applyFont="1" applyFill="1" applyBorder="1" applyAlignment="1">
      <alignment horizontal="left" vertical="top" wrapText="1"/>
    </xf>
    <xf numFmtId="43" fontId="19" fillId="0" borderId="0" xfId="52" applyNumberFormat="1" applyFont="1" applyBorder="1" applyAlignment="1">
      <alignment vertical="top" wrapText="1"/>
    </xf>
    <xf numFmtId="0" fontId="19" fillId="0" borderId="0" xfId="50" applyFont="1" applyAlignment="1">
      <alignment horizontal="right" vertical="center"/>
    </xf>
    <xf numFmtId="0" fontId="10" fillId="0" borderId="0" xfId="50" applyFont="1" applyBorder="1" applyAlignment="1">
      <alignment horizontal="center" wrapText="1"/>
    </xf>
    <xf numFmtId="0" fontId="10" fillId="0" borderId="0" xfId="50" applyFont="1" applyBorder="1" applyAlignment="1">
      <alignment wrapText="1"/>
    </xf>
    <xf numFmtId="43" fontId="10" fillId="0" borderId="0" xfId="52" applyNumberFormat="1" applyFont="1" applyBorder="1" applyAlignment="1">
      <alignment horizontal="left" vertical="top" wrapText="1"/>
    </xf>
    <xf numFmtId="43" fontId="10" fillId="0" borderId="0" xfId="52" applyNumberFormat="1" applyFont="1" applyBorder="1" applyAlignment="1">
      <alignment vertical="top" wrapText="1"/>
    </xf>
    <xf numFmtId="0" fontId="15" fillId="0" borderId="1" xfId="50" applyFont="1" applyFill="1" applyBorder="1" applyAlignment="1">
      <alignment horizontal="center" wrapText="1"/>
    </xf>
    <xf numFmtId="49" fontId="20" fillId="4" borderId="3" xfId="50" applyNumberFormat="1" applyFont="1" applyFill="1" applyBorder="1" applyAlignment="1">
      <alignment horizontal="center" vertical="center"/>
    </xf>
    <xf numFmtId="49" fontId="20" fillId="4" borderId="5" xfId="50" applyNumberFormat="1" applyFont="1" applyFill="1" applyBorder="1" applyAlignment="1">
      <alignment horizontal="center" vertical="center"/>
    </xf>
    <xf numFmtId="0" fontId="11" fillId="4" borderId="1" xfId="50" applyFont="1" applyFill="1" applyBorder="1" applyAlignment="1">
      <alignment horizontal="left" vertical="center"/>
    </xf>
    <xf numFmtId="0" fontId="11" fillId="4" borderId="1" xfId="50" applyFont="1" applyFill="1" applyBorder="1" applyAlignment="1">
      <alignment horizontal="left" vertical="center" wrapText="1"/>
    </xf>
    <xf numFmtId="179" fontId="11" fillId="4" borderId="4" xfId="50" applyNumberFormat="1" applyFont="1" applyFill="1" applyBorder="1" applyAlignment="1">
      <alignment vertical="center"/>
    </xf>
    <xf numFmtId="49" fontId="9" fillId="0" borderId="10" xfId="50" applyNumberFormat="1" applyFont="1" applyFill="1" applyBorder="1" applyAlignment="1">
      <alignment horizontal="center" vertical="center"/>
    </xf>
    <xf numFmtId="38" fontId="10" fillId="0" borderId="2" xfId="50" applyNumberFormat="1" applyFont="1" applyBorder="1" applyAlignment="1">
      <alignment horizontal="left" vertical="center" wrapText="1"/>
    </xf>
    <xf numFmtId="38" fontId="10" fillId="0" borderId="1" xfId="50" applyNumberFormat="1" applyFont="1" applyBorder="1" applyAlignment="1">
      <alignment horizontal="left" vertical="center" wrapText="1"/>
    </xf>
    <xf numFmtId="38" fontId="10" fillId="0" borderId="3" xfId="50" applyNumberFormat="1" applyFont="1" applyBorder="1" applyAlignment="1">
      <alignment horizontal="left" vertical="center" wrapText="1"/>
    </xf>
    <xf numFmtId="38" fontId="10" fillId="0" borderId="5" xfId="50" applyNumberFormat="1" applyFont="1" applyBorder="1" applyAlignment="1">
      <alignment horizontal="left" vertical="center" wrapText="1"/>
    </xf>
    <xf numFmtId="49" fontId="9" fillId="0" borderId="13" xfId="50" applyNumberFormat="1" applyFont="1" applyFill="1" applyBorder="1" applyAlignment="1">
      <alignment horizontal="center" vertical="center"/>
    </xf>
    <xf numFmtId="38" fontId="10" fillId="0" borderId="7" xfId="50" applyNumberFormat="1" applyFont="1" applyBorder="1" applyAlignment="1">
      <alignment horizontal="left" vertical="center" wrapText="1"/>
    </xf>
    <xf numFmtId="49" fontId="10" fillId="0" borderId="2" xfId="50" applyNumberFormat="1" applyFont="1" applyBorder="1" applyAlignment="1">
      <alignment horizontal="center" vertical="center" wrapText="1"/>
    </xf>
    <xf numFmtId="0" fontId="10" fillId="0" borderId="1" xfId="51" applyFont="1" applyBorder="1" applyAlignment="1">
      <alignment vertical="center" wrapText="1"/>
    </xf>
    <xf numFmtId="49" fontId="10" fillId="0" borderId="6" xfId="50" applyNumberFormat="1" applyFont="1" applyBorder="1" applyAlignment="1">
      <alignment horizontal="center" vertical="center" wrapText="1"/>
    </xf>
    <xf numFmtId="38" fontId="10" fillId="0" borderId="6" xfId="50" applyNumberFormat="1" applyFont="1" applyBorder="1" applyAlignment="1">
      <alignment horizontal="left" vertical="center" wrapText="1"/>
    </xf>
    <xf numFmtId="0" fontId="10" fillId="0" borderId="1" xfId="51" applyFont="1" applyFill="1" applyBorder="1" applyAlignment="1">
      <alignment horizontal="left" vertical="center"/>
    </xf>
    <xf numFmtId="0" fontId="10" fillId="0" borderId="1" xfId="51" applyFont="1" applyBorder="1" applyAlignment="1">
      <alignment horizontal="left" vertical="center" wrapText="1"/>
    </xf>
    <xf numFmtId="0" fontId="21" fillId="0" borderId="1" xfId="51" applyFont="1" applyFill="1" applyBorder="1" applyAlignment="1">
      <alignment horizontal="left" vertical="center"/>
    </xf>
    <xf numFmtId="0" fontId="21" fillId="0" borderId="1" xfId="51" applyFont="1" applyBorder="1" applyAlignment="1">
      <alignment horizontal="left" vertical="center" wrapText="1"/>
    </xf>
    <xf numFmtId="38" fontId="21" fillId="0" borderId="1" xfId="50" applyNumberFormat="1" applyFont="1" applyFill="1" applyBorder="1" applyAlignment="1">
      <alignment horizontal="right" vertical="center" wrapText="1"/>
    </xf>
    <xf numFmtId="0" fontId="21" fillId="0" borderId="1" xfId="50" applyFont="1" applyFill="1" applyBorder="1" applyAlignment="1">
      <alignment horizontal="right" vertical="center"/>
    </xf>
    <xf numFmtId="49" fontId="10" fillId="0" borderId="7" xfId="50" applyNumberFormat="1" applyFont="1" applyBorder="1" applyAlignment="1">
      <alignment horizontal="center" vertical="center" wrapText="1"/>
    </xf>
    <xf numFmtId="38" fontId="10" fillId="0" borderId="2" xfId="50" applyNumberFormat="1" applyFont="1" applyFill="1" applyBorder="1" applyAlignment="1">
      <alignment horizontal="center" vertical="center" wrapText="1"/>
    </xf>
    <xf numFmtId="38" fontId="10" fillId="0" borderId="2" xfId="50" applyNumberFormat="1" applyFont="1" applyFill="1" applyBorder="1" applyAlignment="1">
      <alignment horizontal="left" vertical="center" wrapText="1"/>
    </xf>
    <xf numFmtId="38" fontId="10" fillId="0" borderId="7" xfId="50" applyNumberFormat="1" applyFont="1" applyFill="1" applyBorder="1" applyAlignment="1">
      <alignment horizontal="left" vertical="center" wrapText="1"/>
    </xf>
    <xf numFmtId="38" fontId="10" fillId="0" borderId="6" xfId="50" applyNumberFormat="1" applyFont="1" applyFill="1" applyBorder="1" applyAlignment="1">
      <alignment horizontal="center" vertical="center" wrapText="1"/>
    </xf>
    <xf numFmtId="38" fontId="10" fillId="0" borderId="6" xfId="50" applyNumberFormat="1" applyFont="1" applyFill="1" applyBorder="1" applyAlignment="1">
      <alignment horizontal="left" vertical="center" wrapText="1"/>
    </xf>
    <xf numFmtId="0" fontId="9" fillId="0" borderId="2" xfId="53" applyFont="1" applyFill="1" applyBorder="1" applyAlignment="1">
      <alignment horizontal="left" vertical="center" wrapText="1"/>
    </xf>
    <xf numFmtId="0" fontId="9" fillId="0" borderId="3" xfId="53" applyFont="1" applyFill="1" applyBorder="1" applyAlignment="1">
      <alignment horizontal="left" vertical="center" wrapText="1"/>
    </xf>
    <xf numFmtId="0" fontId="9" fillId="0" borderId="5" xfId="53" applyFont="1" applyFill="1" applyBorder="1" applyAlignment="1">
      <alignment horizontal="left" vertical="center" wrapText="1"/>
    </xf>
    <xf numFmtId="0" fontId="22" fillId="0" borderId="1" xfId="0" applyFont="1" applyFill="1" applyBorder="1" applyAlignment="1">
      <alignment horizontal="right" vertical="center"/>
    </xf>
    <xf numFmtId="0" fontId="9" fillId="0" borderId="7" xfId="53" applyFont="1" applyFill="1" applyBorder="1" applyAlignment="1">
      <alignment horizontal="left" vertical="center" wrapText="1"/>
    </xf>
    <xf numFmtId="38" fontId="10" fillId="0" borderId="7" xfId="50" applyNumberFormat="1" applyFont="1" applyFill="1" applyBorder="1" applyAlignment="1">
      <alignment horizontal="center" vertical="center" wrapText="1"/>
    </xf>
    <xf numFmtId="0" fontId="10" fillId="0" borderId="3" xfId="51" applyFont="1" applyFill="1" applyBorder="1" applyAlignment="1">
      <alignment horizontal="left" vertical="center"/>
    </xf>
    <xf numFmtId="0" fontId="10" fillId="0" borderId="4" xfId="51" applyFont="1" applyFill="1" applyBorder="1" applyAlignment="1">
      <alignment horizontal="left" vertical="center"/>
    </xf>
    <xf numFmtId="0" fontId="10" fillId="0" borderId="5" xfId="51" applyFont="1" applyFill="1" applyBorder="1" applyAlignment="1">
      <alignment horizontal="left" vertical="center"/>
    </xf>
    <xf numFmtId="0" fontId="10" fillId="0" borderId="1" xfId="51" applyFont="1" applyBorder="1" applyAlignment="1">
      <alignment horizontal="left" vertical="center"/>
    </xf>
    <xf numFmtId="179" fontId="11" fillId="4" borderId="1" xfId="50" applyNumberFormat="1" applyFont="1" applyFill="1" applyBorder="1" applyAlignment="1">
      <alignment horizontal="right" vertical="center"/>
    </xf>
    <xf numFmtId="49" fontId="9" fillId="0" borderId="11" xfId="50" applyNumberFormat="1" applyFont="1" applyFill="1" applyBorder="1" applyAlignment="1">
      <alignment horizontal="center" vertical="center"/>
    </xf>
    <xf numFmtId="38" fontId="10" fillId="0" borderId="4" xfId="50" applyNumberFormat="1" applyFont="1" applyBorder="1" applyAlignment="1">
      <alignment horizontal="left" vertical="center" wrapText="1"/>
    </xf>
    <xf numFmtId="179" fontId="11" fillId="4" borderId="1" xfId="50" applyNumberFormat="1" applyFont="1" applyFill="1" applyBorder="1" applyAlignment="1">
      <alignment vertical="center"/>
    </xf>
    <xf numFmtId="0" fontId="10" fillId="0" borderId="2" xfId="50" applyFont="1" applyFill="1" applyBorder="1" applyAlignment="1">
      <alignment horizontal="left" vertical="center" wrapText="1"/>
    </xf>
    <xf numFmtId="49" fontId="9" fillId="0" borderId="6" xfId="50" applyNumberFormat="1" applyFont="1" applyFill="1" applyBorder="1" applyAlignment="1">
      <alignment horizontal="center" vertical="center"/>
    </xf>
    <xf numFmtId="0" fontId="10" fillId="0" borderId="6" xfId="50" applyFont="1" applyFill="1" applyBorder="1" applyAlignment="1">
      <alignment horizontal="left" vertical="center" wrapText="1"/>
    </xf>
    <xf numFmtId="0" fontId="10" fillId="0" borderId="7" xfId="51" applyFont="1" applyFill="1" applyBorder="1" applyAlignment="1">
      <alignment horizontal="left" vertical="center"/>
    </xf>
    <xf numFmtId="49" fontId="9" fillId="0" borderId="7" xfId="50" applyNumberFormat="1" applyFont="1" applyFill="1" applyBorder="1" applyAlignment="1">
      <alignment horizontal="center" vertical="center"/>
    </xf>
    <xf numFmtId="0" fontId="10" fillId="0" borderId="7" xfId="50" applyFont="1" applyFill="1" applyBorder="1" applyAlignment="1">
      <alignment horizontal="left" vertical="center" wrapText="1"/>
    </xf>
    <xf numFmtId="0" fontId="21" fillId="0" borderId="1" xfId="50" applyFont="1" applyFill="1" applyBorder="1" applyAlignment="1">
      <alignment horizontal="left" vertical="center" wrapText="1"/>
    </xf>
    <xf numFmtId="0" fontId="21" fillId="0" borderId="1" xfId="51" applyFont="1" applyFill="1" applyBorder="1" applyAlignment="1">
      <alignment horizontal="left" vertical="center" wrapText="1"/>
    </xf>
    <xf numFmtId="38" fontId="21" fillId="0" borderId="1" xfId="50" applyNumberFormat="1" applyFont="1" applyFill="1" applyBorder="1" applyAlignment="1">
      <alignment horizontal="left" vertical="top" wrapText="1"/>
    </xf>
    <xf numFmtId="0" fontId="21" fillId="0" borderId="1" xfId="50" applyFont="1" applyFill="1" applyBorder="1" applyAlignment="1">
      <alignment horizontal="left" vertical="center"/>
    </xf>
    <xf numFmtId="38" fontId="21" fillId="0" borderId="3" xfId="50" applyNumberFormat="1" applyFont="1" applyFill="1" applyBorder="1" applyAlignment="1">
      <alignment horizontal="left" vertical="top" wrapText="1"/>
    </xf>
    <xf numFmtId="38" fontId="21" fillId="0" borderId="4" xfId="50" applyNumberFormat="1" applyFont="1" applyFill="1" applyBorder="1" applyAlignment="1">
      <alignment horizontal="left" vertical="top" wrapText="1"/>
    </xf>
    <xf numFmtId="38" fontId="21" fillId="0" borderId="5" xfId="50" applyNumberFormat="1" applyFont="1" applyFill="1" applyBorder="1" applyAlignment="1">
      <alignment horizontal="left" vertical="top" wrapText="1"/>
    </xf>
    <xf numFmtId="49" fontId="9" fillId="0" borderId="9" xfId="50" applyNumberFormat="1" applyFont="1" applyFill="1" applyBorder="1" applyAlignment="1">
      <alignment horizontal="center" vertical="center"/>
    </xf>
    <xf numFmtId="0" fontId="10" fillId="2" borderId="1" xfId="50" applyFont="1" applyFill="1" applyBorder="1" applyAlignment="1">
      <alignment horizontal="left" vertical="top" wrapText="1"/>
    </xf>
    <xf numFmtId="0" fontId="10" fillId="2" borderId="1" xfId="50" applyFont="1" applyFill="1" applyBorder="1" applyAlignment="1">
      <alignment horizontal="center" vertical="center" wrapText="1"/>
    </xf>
    <xf numFmtId="49" fontId="9" fillId="0" borderId="8" xfId="50" applyNumberFormat="1" applyFont="1" applyFill="1" applyBorder="1" applyAlignment="1">
      <alignment horizontal="center" vertical="center"/>
    </xf>
    <xf numFmtId="49" fontId="9" fillId="2" borderId="1" xfId="50" applyNumberFormat="1" applyFont="1" applyFill="1" applyBorder="1" applyAlignment="1">
      <alignment horizontal="center" vertical="center"/>
    </xf>
    <xf numFmtId="0" fontId="10" fillId="2" borderId="3" xfId="50" applyFont="1" applyFill="1" applyBorder="1" applyAlignment="1">
      <alignment horizontal="left" vertical="top" wrapText="1"/>
    </xf>
    <xf numFmtId="0" fontId="10" fillId="2" borderId="3" xfId="50" applyFont="1" applyFill="1" applyBorder="1" applyAlignment="1">
      <alignment vertical="top" wrapText="1"/>
    </xf>
    <xf numFmtId="49" fontId="10" fillId="0" borderId="3" xfId="50" applyNumberFormat="1" applyFont="1" applyFill="1" applyBorder="1" applyAlignment="1">
      <alignment horizontal="center" vertical="center"/>
    </xf>
    <xf numFmtId="0" fontId="11" fillId="11" borderId="3" xfId="50" applyFont="1" applyFill="1" applyBorder="1" applyAlignment="1">
      <alignment horizontal="center"/>
    </xf>
    <xf numFmtId="0" fontId="11" fillId="11" borderId="5" xfId="50" applyFont="1" applyFill="1" applyBorder="1" applyAlignment="1">
      <alignment horizontal="center"/>
    </xf>
    <xf numFmtId="0" fontId="11" fillId="11" borderId="1" xfId="50" applyFont="1" applyFill="1" applyBorder="1" applyAlignment="1">
      <alignment horizontal="left"/>
    </xf>
    <xf numFmtId="9" fontId="11" fillId="11" borderId="1" xfId="50" applyNumberFormat="1" applyFont="1" applyFill="1" applyBorder="1" applyAlignment="1">
      <alignment horizontal="left" vertical="top" wrapText="1"/>
    </xf>
    <xf numFmtId="9" fontId="11" fillId="11" borderId="1" xfId="50" applyNumberFormat="1" applyFont="1" applyFill="1" applyBorder="1" applyAlignment="1">
      <alignment vertical="top" wrapText="1"/>
    </xf>
    <xf numFmtId="0" fontId="10" fillId="11" borderId="1" xfId="50" applyFont="1" applyFill="1" applyBorder="1" applyAlignment="1">
      <alignment horizontal="right" vertical="center"/>
    </xf>
    <xf numFmtId="178" fontId="10" fillId="11" borderId="1" xfId="50" applyNumberFormat="1" applyFont="1" applyFill="1" applyBorder="1" applyAlignment="1">
      <alignment horizontal="right" vertical="center"/>
    </xf>
    <xf numFmtId="0" fontId="11" fillId="12" borderId="1" xfId="50" applyFont="1" applyFill="1" applyBorder="1" applyAlignment="1">
      <alignment horizontal="center" vertical="center"/>
    </xf>
    <xf numFmtId="0" fontId="23" fillId="5" borderId="1" xfId="50" applyFont="1" applyFill="1" applyBorder="1" applyAlignment="1">
      <alignment horizontal="left" vertical="center"/>
    </xf>
    <xf numFmtId="0" fontId="11" fillId="12" borderId="1" xfId="50" applyFont="1" applyFill="1" applyBorder="1" applyAlignment="1">
      <alignment horizontal="left" vertical="top" wrapText="1"/>
    </xf>
    <xf numFmtId="0" fontId="11" fillId="12" borderId="1" xfId="50" applyFont="1" applyFill="1" applyBorder="1" applyAlignment="1">
      <alignment vertical="top" wrapText="1"/>
    </xf>
    <xf numFmtId="0" fontId="11" fillId="12" borderId="1" xfId="50" applyFont="1" applyFill="1" applyBorder="1" applyAlignment="1">
      <alignment horizontal="right" vertical="center"/>
    </xf>
    <xf numFmtId="0" fontId="2" fillId="0" borderId="0" xfId="50" applyAlignment="1">
      <alignment horizontal="right"/>
    </xf>
    <xf numFmtId="177" fontId="19" fillId="0" borderId="0" xfId="50" applyNumberFormat="1" applyFont="1" applyAlignment="1">
      <alignment horizontal="right" vertical="center"/>
    </xf>
    <xf numFmtId="177" fontId="10" fillId="0" borderId="0" xfId="50" applyNumberFormat="1" applyFont="1" applyAlignment="1">
      <alignment horizontal="right" vertical="center"/>
    </xf>
    <xf numFmtId="177" fontId="10" fillId="0" borderId="1" xfId="50" applyNumberFormat="1" applyFont="1" applyFill="1" applyBorder="1" applyAlignment="1">
      <alignment horizontal="right" vertical="center" wrapText="1"/>
    </xf>
    <xf numFmtId="0" fontId="21" fillId="0" borderId="1" xfId="50" applyFont="1" applyFill="1" applyBorder="1" applyAlignment="1">
      <alignment horizontal="right" vertical="center" wrapText="1"/>
    </xf>
    <xf numFmtId="177" fontId="21" fillId="0" borderId="1" xfId="50" applyNumberFormat="1" applyFont="1" applyFill="1" applyBorder="1" applyAlignment="1">
      <alignment horizontal="right" vertical="center" wrapText="1"/>
    </xf>
    <xf numFmtId="179" fontId="21" fillId="0" borderId="1" xfId="50" applyNumberFormat="1" applyFont="1" applyFill="1" applyBorder="1" applyAlignment="1">
      <alignment horizontal="right" vertical="center"/>
    </xf>
    <xf numFmtId="177" fontId="10" fillId="0" borderId="7" xfId="50" applyNumberFormat="1" applyFont="1" applyFill="1" applyBorder="1" applyAlignment="1">
      <alignment horizontal="right" vertical="center"/>
    </xf>
    <xf numFmtId="179" fontId="11" fillId="4" borderId="5" xfId="50" applyNumberFormat="1" applyFont="1" applyFill="1" applyBorder="1" applyAlignment="1">
      <alignment horizontal="right" vertical="center"/>
    </xf>
    <xf numFmtId="179" fontId="13" fillId="8" borderId="0" xfId="50" applyNumberFormat="1" applyFont="1" applyFill="1"/>
    <xf numFmtId="177" fontId="21" fillId="0" borderId="1" xfId="50" applyNumberFormat="1" applyFont="1" applyFill="1" applyBorder="1" applyAlignment="1">
      <alignment horizontal="right" vertical="center"/>
    </xf>
    <xf numFmtId="38" fontId="10" fillId="0" borderId="1" xfId="50" applyNumberFormat="1" applyFont="1" applyBorder="1" applyAlignment="1">
      <alignment horizontal="right" vertical="center" wrapText="1"/>
    </xf>
    <xf numFmtId="177" fontId="10" fillId="11" borderId="1" xfId="50" applyNumberFormat="1" applyFont="1" applyFill="1" applyBorder="1" applyAlignment="1">
      <alignment horizontal="right" vertical="center"/>
    </xf>
    <xf numFmtId="177" fontId="11" fillId="11" borderId="1" xfId="13" applyNumberFormat="1" applyFont="1" applyFill="1" applyBorder="1" applyAlignment="1">
      <alignment horizontal="right" vertical="center"/>
    </xf>
    <xf numFmtId="177" fontId="11" fillId="12" borderId="1" xfId="50" applyNumberFormat="1" applyFont="1" applyFill="1" applyBorder="1" applyAlignment="1">
      <alignment horizontal="right" vertical="center"/>
    </xf>
    <xf numFmtId="177" fontId="8" fillId="12" borderId="1" xfId="50" applyNumberFormat="1" applyFont="1" applyFill="1" applyBorder="1" applyAlignment="1">
      <alignment horizontal="right" vertical="center"/>
    </xf>
    <xf numFmtId="0" fontId="24" fillId="0" borderId="0" xfId="50" applyFont="1" applyFill="1" applyBorder="1" applyAlignment="1">
      <alignment horizont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千位分隔 2" xfId="52"/>
    <cellStyle name="常规 4" xfId="53"/>
    <cellStyle name="千位分隔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L65"/>
  <sheetViews>
    <sheetView zoomScale="115" zoomScaleNormal="115" topLeftCell="A37" workbookViewId="0">
      <selection activeCell="F22" sqref="F22"/>
    </sheetView>
  </sheetViews>
  <sheetFormatPr defaultColWidth="9" defaultRowHeight="15"/>
  <cols>
    <col min="1" max="2" width="8.37272727272727" style="6" customWidth="1"/>
    <col min="3" max="3" width="34.7545454545455" style="6" customWidth="1"/>
    <col min="4" max="4" width="29.7545454545455" style="7" customWidth="1"/>
    <col min="5" max="5" width="27" style="8" customWidth="1"/>
    <col min="6" max="6" width="57.7545454545455" style="8" customWidth="1"/>
    <col min="7" max="9" width="10.2545454545455" style="9" customWidth="1"/>
    <col min="10" max="10" width="13.3727272727273" style="10" customWidth="1"/>
    <col min="11" max="11" width="21.1272727272727" style="9" customWidth="1"/>
    <col min="12" max="12" width="14.7545454545455" style="6" customWidth="1"/>
    <col min="13" max="13" width="13.1272727272727" style="6" customWidth="1"/>
    <col min="14" max="16384" width="9" style="6"/>
  </cols>
  <sheetData>
    <row r="2" ht="21.5" spans="1:11">
      <c r="A2" s="145" t="s">
        <v>0</v>
      </c>
      <c r="B2" s="146"/>
      <c r="C2" s="146"/>
      <c r="D2" s="146"/>
      <c r="E2" s="147"/>
      <c r="F2" s="147"/>
      <c r="G2" s="148"/>
      <c r="H2" s="148"/>
      <c r="K2" s="245"/>
    </row>
    <row r="3" ht="47.25" customHeight="1" spans="1:11">
      <c r="A3" s="149"/>
      <c r="B3" s="149"/>
      <c r="C3" s="150" t="s">
        <v>1</v>
      </c>
      <c r="D3" s="151" t="s">
        <v>2</v>
      </c>
      <c r="E3" s="147"/>
      <c r="F3" s="147"/>
      <c r="G3" s="148"/>
      <c r="H3" s="148"/>
      <c r="K3" s="245"/>
    </row>
    <row r="4" ht="16.5" spans="1:11">
      <c r="A4" s="152" t="s">
        <v>3</v>
      </c>
      <c r="B4" s="152"/>
      <c r="C4" s="152" t="s">
        <v>4</v>
      </c>
      <c r="D4" s="153" t="s">
        <v>5</v>
      </c>
      <c r="E4" s="147"/>
      <c r="F4" s="147"/>
      <c r="G4" s="148"/>
      <c r="H4" s="148"/>
      <c r="K4" s="245"/>
    </row>
    <row r="5" ht="16.5" spans="1:9">
      <c r="A5" s="154">
        <v>1</v>
      </c>
      <c r="B5" s="154"/>
      <c r="C5" s="155" t="s">
        <v>6</v>
      </c>
      <c r="D5" s="156">
        <f>K16</f>
        <v>247800</v>
      </c>
      <c r="E5" s="157"/>
      <c r="F5" s="157"/>
      <c r="G5" s="148"/>
      <c r="H5" s="148"/>
      <c r="I5" s="148"/>
    </row>
    <row r="6" ht="16.5" spans="1:9">
      <c r="A6" s="154">
        <v>2</v>
      </c>
      <c r="B6" s="154"/>
      <c r="C6" s="155" t="s">
        <v>7</v>
      </c>
      <c r="D6" s="156">
        <f>K41</f>
        <v>98000</v>
      </c>
      <c r="E6" s="157"/>
      <c r="F6" s="157"/>
      <c r="G6" s="158"/>
      <c r="H6" s="158"/>
      <c r="I6" s="148"/>
    </row>
    <row r="7" ht="16.5" spans="1:9">
      <c r="A7" s="154">
        <v>3</v>
      </c>
      <c r="B7" s="154"/>
      <c r="C7" s="155" t="s">
        <v>8</v>
      </c>
      <c r="D7" s="159">
        <f>K46</f>
        <v>176000</v>
      </c>
      <c r="E7" s="160"/>
      <c r="F7" s="160"/>
      <c r="G7" s="148"/>
      <c r="H7" s="148"/>
      <c r="I7" s="148"/>
    </row>
    <row r="8" ht="16.5" spans="1:9">
      <c r="A8" s="154">
        <v>4</v>
      </c>
      <c r="B8" s="154"/>
      <c r="C8" s="155" t="s">
        <v>9</v>
      </c>
      <c r="D8" s="159">
        <f>K53</f>
        <v>0</v>
      </c>
      <c r="E8" s="160"/>
      <c r="F8" s="160"/>
      <c r="G8" s="148"/>
      <c r="H8" s="148"/>
      <c r="I8" s="148"/>
    </row>
    <row r="9" ht="16.5" spans="1:9">
      <c r="A9" s="154">
        <v>5</v>
      </c>
      <c r="B9" s="154"/>
      <c r="C9" s="155" t="s">
        <v>10</v>
      </c>
      <c r="D9" s="159">
        <f>K57</f>
        <v>12000</v>
      </c>
      <c r="E9" s="160"/>
      <c r="F9" s="160"/>
      <c r="G9" s="148"/>
      <c r="H9" s="148"/>
      <c r="I9" s="148"/>
    </row>
    <row r="10" ht="16.5" spans="1:9">
      <c r="A10" s="154">
        <v>6</v>
      </c>
      <c r="B10" s="154"/>
      <c r="C10" s="155" t="s">
        <v>11</v>
      </c>
      <c r="D10" s="159">
        <f>K59</f>
        <v>60000</v>
      </c>
      <c r="E10" s="160"/>
      <c r="F10" s="160"/>
      <c r="G10" s="148"/>
      <c r="H10" s="148"/>
      <c r="I10" s="148"/>
    </row>
    <row r="11" ht="16.5" spans="1:9">
      <c r="A11" s="154">
        <v>7</v>
      </c>
      <c r="B11" s="154"/>
      <c r="C11" s="155" t="s">
        <v>12</v>
      </c>
      <c r="D11" s="159">
        <f>K63</f>
        <v>29748</v>
      </c>
      <c r="E11" s="160"/>
      <c r="F11" s="160"/>
      <c r="G11" s="148"/>
      <c r="H11" s="148"/>
      <c r="I11" s="148"/>
    </row>
    <row r="12" s="1" customFormat="1" ht="20" spans="1:11">
      <c r="A12" s="161" t="s">
        <v>13</v>
      </c>
      <c r="B12" s="161"/>
      <c r="C12" s="161"/>
      <c r="D12" s="162">
        <f>SUM(D5:D11)</f>
        <v>623548</v>
      </c>
      <c r="E12" s="163"/>
      <c r="F12" s="163"/>
      <c r="G12" s="164"/>
      <c r="H12" s="164"/>
      <c r="I12" s="164"/>
      <c r="J12" s="246"/>
      <c r="K12" s="164"/>
    </row>
    <row r="13" ht="16.5" spans="1:11">
      <c r="A13" s="165"/>
      <c r="B13" s="165"/>
      <c r="C13" s="166"/>
      <c r="D13" s="167"/>
      <c r="E13" s="168"/>
      <c r="F13" s="168"/>
      <c r="G13" s="148"/>
      <c r="H13" s="148"/>
      <c r="I13" s="148"/>
      <c r="J13" s="247"/>
      <c r="K13" s="148"/>
    </row>
    <row r="14" ht="21.5" spans="1:11">
      <c r="A14" s="169" t="s">
        <v>14</v>
      </c>
      <c r="B14" s="169"/>
      <c r="C14" s="169"/>
      <c r="D14" s="169"/>
      <c r="E14" s="169"/>
      <c r="F14" s="169"/>
      <c r="G14" s="169"/>
      <c r="H14" s="169"/>
      <c r="I14" s="169"/>
      <c r="J14" s="169"/>
      <c r="K14" s="169"/>
    </row>
    <row r="15" ht="33" spans="1:11">
      <c r="A15" s="13" t="s">
        <v>15</v>
      </c>
      <c r="B15" s="13"/>
      <c r="C15" s="13" t="s">
        <v>16</v>
      </c>
      <c r="D15" s="14"/>
      <c r="E15" s="15"/>
      <c r="F15" s="15"/>
      <c r="G15" s="16" t="s">
        <v>17</v>
      </c>
      <c r="H15" s="17" t="s">
        <v>18</v>
      </c>
      <c r="I15" s="18" t="s">
        <v>19</v>
      </c>
      <c r="J15" s="91" t="s">
        <v>20</v>
      </c>
      <c r="K15" s="18" t="s">
        <v>21</v>
      </c>
    </row>
    <row r="16" ht="16.5" spans="1:11">
      <c r="A16" s="170" t="s">
        <v>22</v>
      </c>
      <c r="B16" s="171"/>
      <c r="C16" s="172" t="s">
        <v>6</v>
      </c>
      <c r="D16" s="172"/>
      <c r="E16" s="173"/>
      <c r="F16" s="173"/>
      <c r="G16" s="174"/>
      <c r="H16" s="174"/>
      <c r="I16" s="174"/>
      <c r="J16" s="174"/>
      <c r="K16" s="211">
        <f>SUM(K17:K40)</f>
        <v>247800</v>
      </c>
    </row>
    <row r="17" ht="41.25" customHeight="1" spans="1:11">
      <c r="A17" s="23"/>
      <c r="B17" s="175" t="s">
        <v>23</v>
      </c>
      <c r="C17" s="176" t="s">
        <v>24</v>
      </c>
      <c r="D17" s="177" t="s">
        <v>25</v>
      </c>
      <c r="E17" s="178" t="s">
        <v>26</v>
      </c>
      <c r="F17" s="179"/>
      <c r="G17" s="26" t="s">
        <v>27</v>
      </c>
      <c r="H17" s="27">
        <v>12</v>
      </c>
      <c r="I17" s="28">
        <v>1</v>
      </c>
      <c r="J17" s="248">
        <v>2000</v>
      </c>
      <c r="K17" s="100">
        <f>H17*I17*J17</f>
        <v>24000</v>
      </c>
    </row>
    <row r="18" ht="16.5" spans="1:11">
      <c r="A18" s="23"/>
      <c r="B18" s="180"/>
      <c r="C18" s="181"/>
      <c r="D18" s="177" t="s">
        <v>28</v>
      </c>
      <c r="E18" s="178" t="s">
        <v>29</v>
      </c>
      <c r="F18" s="179"/>
      <c r="G18" s="26" t="s">
        <v>27</v>
      </c>
      <c r="H18" s="27">
        <v>12</v>
      </c>
      <c r="I18" s="28">
        <v>1</v>
      </c>
      <c r="J18" s="248">
        <v>1600</v>
      </c>
      <c r="K18" s="100">
        <f>H18*I18*J18</f>
        <v>19200</v>
      </c>
    </row>
    <row r="19" ht="17.25" customHeight="1" spans="1:11">
      <c r="A19" s="23"/>
      <c r="B19" s="182" t="s">
        <v>30</v>
      </c>
      <c r="C19" s="176" t="s">
        <v>31</v>
      </c>
      <c r="D19" s="176" t="s">
        <v>32</v>
      </c>
      <c r="E19" s="177" t="s">
        <v>33</v>
      </c>
      <c r="F19" s="183"/>
      <c r="G19" s="26" t="s">
        <v>34</v>
      </c>
      <c r="H19" s="27">
        <v>1</v>
      </c>
      <c r="I19" s="28">
        <v>1</v>
      </c>
      <c r="J19" s="248">
        <v>5000</v>
      </c>
      <c r="K19" s="100">
        <f t="shared" ref="K19:K40" si="0">H19*I19*J19</f>
        <v>5000</v>
      </c>
    </row>
    <row r="20" ht="17.25" customHeight="1" spans="1:11">
      <c r="A20" s="23"/>
      <c r="B20" s="184"/>
      <c r="C20" s="185"/>
      <c r="D20" s="185"/>
      <c r="E20" s="186" t="s">
        <v>35</v>
      </c>
      <c r="F20" s="187" t="s">
        <v>36</v>
      </c>
      <c r="G20" s="26" t="s">
        <v>34</v>
      </c>
      <c r="H20" s="27">
        <v>1</v>
      </c>
      <c r="I20" s="28">
        <v>1</v>
      </c>
      <c r="J20" s="248">
        <v>5000</v>
      </c>
      <c r="K20" s="100">
        <f t="shared" si="0"/>
        <v>5000</v>
      </c>
    </row>
    <row r="21" ht="17.25" customHeight="1" spans="1:11">
      <c r="A21" s="23"/>
      <c r="B21" s="184"/>
      <c r="C21" s="185"/>
      <c r="D21" s="185"/>
      <c r="E21" s="188" t="s">
        <v>37</v>
      </c>
      <c r="F21" s="189" t="s">
        <v>38</v>
      </c>
      <c r="G21" s="190" t="s">
        <v>34</v>
      </c>
      <c r="H21" s="191">
        <v>0</v>
      </c>
      <c r="I21" s="249">
        <v>1</v>
      </c>
      <c r="J21" s="250">
        <v>8000</v>
      </c>
      <c r="K21" s="251">
        <f t="shared" si="0"/>
        <v>0</v>
      </c>
    </row>
    <row r="22" ht="16.5" spans="1:11">
      <c r="A22" s="23"/>
      <c r="B22" s="184"/>
      <c r="C22" s="185"/>
      <c r="D22" s="181"/>
      <c r="E22" s="186" t="s">
        <v>39</v>
      </c>
      <c r="F22" s="183" t="s">
        <v>40</v>
      </c>
      <c r="G22" s="26" t="s">
        <v>34</v>
      </c>
      <c r="H22" s="27">
        <v>1</v>
      </c>
      <c r="I22" s="28">
        <v>1</v>
      </c>
      <c r="J22" s="248">
        <v>8000</v>
      </c>
      <c r="K22" s="100">
        <f t="shared" si="0"/>
        <v>8000</v>
      </c>
    </row>
    <row r="23" ht="17.25" customHeight="1" spans="1:11">
      <c r="A23" s="23"/>
      <c r="B23" s="184"/>
      <c r="C23" s="185"/>
      <c r="D23" s="177" t="s">
        <v>41</v>
      </c>
      <c r="E23" s="186" t="s">
        <v>42</v>
      </c>
      <c r="F23" s="187" t="s">
        <v>43</v>
      </c>
      <c r="G23" s="26" t="s">
        <v>34</v>
      </c>
      <c r="H23" s="27">
        <v>1</v>
      </c>
      <c r="I23" s="28">
        <v>1</v>
      </c>
      <c r="J23" s="248">
        <v>5000</v>
      </c>
      <c r="K23" s="100">
        <f t="shared" si="0"/>
        <v>5000</v>
      </c>
    </row>
    <row r="24" ht="16.5" spans="1:11">
      <c r="A24" s="23"/>
      <c r="B24" s="184"/>
      <c r="C24" s="185"/>
      <c r="D24" s="177"/>
      <c r="E24" s="188" t="s">
        <v>44</v>
      </c>
      <c r="F24" s="189" t="s">
        <v>36</v>
      </c>
      <c r="G24" s="190" t="s">
        <v>34</v>
      </c>
      <c r="H24" s="191">
        <v>0</v>
      </c>
      <c r="I24" s="249">
        <v>1</v>
      </c>
      <c r="J24" s="250">
        <v>8000</v>
      </c>
      <c r="K24" s="251">
        <f t="shared" si="0"/>
        <v>0</v>
      </c>
    </row>
    <row r="25" ht="18" customHeight="1" spans="1:11">
      <c r="A25" s="23"/>
      <c r="B25" s="184"/>
      <c r="C25" s="185"/>
      <c r="D25" s="177"/>
      <c r="E25" s="186" t="s">
        <v>45</v>
      </c>
      <c r="F25" s="187" t="s">
        <v>36</v>
      </c>
      <c r="G25" s="26" t="s">
        <v>34</v>
      </c>
      <c r="H25" s="27">
        <v>1</v>
      </c>
      <c r="I25" s="28">
        <v>1</v>
      </c>
      <c r="J25" s="248">
        <v>5000</v>
      </c>
      <c r="K25" s="100">
        <f t="shared" si="0"/>
        <v>5000</v>
      </c>
    </row>
    <row r="26" ht="33" customHeight="1" spans="1:11">
      <c r="A26" s="23"/>
      <c r="B26" s="184"/>
      <c r="C26" s="185"/>
      <c r="D26" s="177"/>
      <c r="E26" s="186" t="s">
        <v>46</v>
      </c>
      <c r="F26" s="183" t="s">
        <v>47</v>
      </c>
      <c r="G26" s="26" t="s">
        <v>48</v>
      </c>
      <c r="H26" s="27">
        <v>1</v>
      </c>
      <c r="I26" s="28">
        <v>1</v>
      </c>
      <c r="J26" s="248">
        <v>5000</v>
      </c>
      <c r="K26" s="100">
        <f t="shared" si="0"/>
        <v>5000</v>
      </c>
    </row>
    <row r="27" ht="49.5" spans="1:11">
      <c r="A27" s="23"/>
      <c r="B27" s="184"/>
      <c r="C27" s="185"/>
      <c r="D27" s="176" t="s">
        <v>49</v>
      </c>
      <c r="E27" s="186" t="s">
        <v>50</v>
      </c>
      <c r="F27" s="54" t="s">
        <v>51</v>
      </c>
      <c r="G27" s="26" t="s">
        <v>48</v>
      </c>
      <c r="H27" s="27">
        <v>1</v>
      </c>
      <c r="I27" s="28">
        <v>1</v>
      </c>
      <c r="J27" s="248">
        <v>8000</v>
      </c>
      <c r="K27" s="100">
        <f t="shared" si="0"/>
        <v>8000</v>
      </c>
    </row>
    <row r="28" ht="39" customHeight="1" spans="1:11">
      <c r="A28" s="23"/>
      <c r="B28" s="184"/>
      <c r="C28" s="185"/>
      <c r="D28" s="185"/>
      <c r="E28" s="186" t="s">
        <v>52</v>
      </c>
      <c r="F28" s="54" t="s">
        <v>53</v>
      </c>
      <c r="G28" s="26" t="s">
        <v>48</v>
      </c>
      <c r="H28" s="27">
        <v>1</v>
      </c>
      <c r="I28" s="28">
        <v>1</v>
      </c>
      <c r="J28" s="248">
        <v>8000</v>
      </c>
      <c r="K28" s="100">
        <f t="shared" si="0"/>
        <v>8000</v>
      </c>
    </row>
    <row r="29" ht="16.5" spans="1:11">
      <c r="A29" s="23"/>
      <c r="B29" s="192"/>
      <c r="C29" s="181"/>
      <c r="D29" s="181"/>
      <c r="E29" s="186" t="s">
        <v>54</v>
      </c>
      <c r="F29" s="186" t="s">
        <v>55</v>
      </c>
      <c r="G29" s="26" t="s">
        <v>48</v>
      </c>
      <c r="H29" s="27">
        <v>1</v>
      </c>
      <c r="I29" s="28">
        <v>1</v>
      </c>
      <c r="J29" s="248">
        <v>6000</v>
      </c>
      <c r="K29" s="100">
        <f t="shared" si="0"/>
        <v>6000</v>
      </c>
    </row>
    <row r="30" ht="16.5" spans="1:11">
      <c r="A30" s="23"/>
      <c r="B30" s="193" t="s">
        <v>56</v>
      </c>
      <c r="C30" s="194" t="s">
        <v>57</v>
      </c>
      <c r="D30" s="195" t="s">
        <v>58</v>
      </c>
      <c r="E30" s="186" t="s">
        <v>59</v>
      </c>
      <c r="F30" s="186" t="s">
        <v>60</v>
      </c>
      <c r="G30" s="26" t="s">
        <v>48</v>
      </c>
      <c r="H30" s="27">
        <v>0</v>
      </c>
      <c r="I30" s="28">
        <v>0</v>
      </c>
      <c r="J30" s="248">
        <v>0</v>
      </c>
      <c r="K30" s="100">
        <f t="shared" si="0"/>
        <v>0</v>
      </c>
    </row>
    <row r="31" ht="105.75" customHeight="1" spans="1:11">
      <c r="A31" s="23"/>
      <c r="B31" s="196"/>
      <c r="C31" s="197"/>
      <c r="D31" s="195" t="s">
        <v>61</v>
      </c>
      <c r="E31" s="54" t="s">
        <v>62</v>
      </c>
      <c r="F31" s="54"/>
      <c r="G31" s="26" t="s">
        <v>63</v>
      </c>
      <c r="H31" s="27">
        <v>1</v>
      </c>
      <c r="I31" s="28">
        <v>1</v>
      </c>
      <c r="J31" s="248">
        <v>40000</v>
      </c>
      <c r="K31" s="100">
        <f t="shared" si="0"/>
        <v>40000</v>
      </c>
    </row>
    <row r="32" ht="16.5" spans="1:11">
      <c r="A32" s="23"/>
      <c r="B32" s="196"/>
      <c r="C32" s="197"/>
      <c r="D32" s="198" t="s">
        <v>64</v>
      </c>
      <c r="E32" s="199" t="s">
        <v>65</v>
      </c>
      <c r="F32" s="200"/>
      <c r="G32" s="201" t="s">
        <v>63</v>
      </c>
      <c r="H32" s="201">
        <v>1</v>
      </c>
      <c r="I32" s="201">
        <v>1</v>
      </c>
      <c r="J32" s="201">
        <v>8000</v>
      </c>
      <c r="K32" s="100">
        <f t="shared" si="0"/>
        <v>8000</v>
      </c>
    </row>
    <row r="33" ht="16.5" spans="1:11">
      <c r="A33" s="23"/>
      <c r="B33" s="196"/>
      <c r="C33" s="197"/>
      <c r="D33" s="202"/>
      <c r="E33" s="199" t="s">
        <v>66</v>
      </c>
      <c r="F33" s="200"/>
      <c r="G33" s="201" t="s">
        <v>67</v>
      </c>
      <c r="H33" s="201">
        <v>15</v>
      </c>
      <c r="I33" s="201">
        <v>1</v>
      </c>
      <c r="J33" s="201">
        <v>800</v>
      </c>
      <c r="K33" s="100">
        <f t="shared" si="0"/>
        <v>12000</v>
      </c>
    </row>
    <row r="34" ht="16.5" spans="1:11">
      <c r="A34" s="23"/>
      <c r="B34" s="203"/>
      <c r="C34" s="195"/>
      <c r="D34" s="204" t="s">
        <v>68</v>
      </c>
      <c r="E34" s="205"/>
      <c r="F34" s="206"/>
      <c r="G34" s="201" t="s">
        <v>27</v>
      </c>
      <c r="H34" s="201">
        <v>12</v>
      </c>
      <c r="I34" s="201">
        <v>1</v>
      </c>
      <c r="J34" s="201">
        <v>1000</v>
      </c>
      <c r="K34" s="100">
        <f t="shared" si="0"/>
        <v>12000</v>
      </c>
    </row>
    <row r="35" ht="16.5" spans="1:11">
      <c r="A35" s="23"/>
      <c r="B35" s="175" t="s">
        <v>69</v>
      </c>
      <c r="C35" s="207" t="s">
        <v>70</v>
      </c>
      <c r="D35" s="186" t="s">
        <v>71</v>
      </c>
      <c r="E35" s="186"/>
      <c r="F35" s="186"/>
      <c r="G35" s="26" t="s">
        <v>72</v>
      </c>
      <c r="H35" s="27">
        <v>4</v>
      </c>
      <c r="I35" s="28">
        <v>1</v>
      </c>
      <c r="J35" s="248">
        <v>2500</v>
      </c>
      <c r="K35" s="100">
        <f t="shared" si="0"/>
        <v>10000</v>
      </c>
    </row>
    <row r="36" ht="16.5" spans="1:11">
      <c r="A36" s="23"/>
      <c r="B36" s="180"/>
      <c r="C36" s="207"/>
      <c r="D36" s="186" t="s">
        <v>73</v>
      </c>
      <c r="E36" s="186"/>
      <c r="F36" s="186"/>
      <c r="G36" s="26" t="s">
        <v>72</v>
      </c>
      <c r="H36" s="27">
        <v>4</v>
      </c>
      <c r="I36" s="28">
        <v>1</v>
      </c>
      <c r="J36" s="248">
        <v>2500</v>
      </c>
      <c r="K36" s="100">
        <f t="shared" si="0"/>
        <v>10000</v>
      </c>
    </row>
    <row r="37" ht="16.5" spans="1:11">
      <c r="A37" s="23"/>
      <c r="B37" s="23" t="s">
        <v>74</v>
      </c>
      <c r="C37" s="207" t="s">
        <v>75</v>
      </c>
      <c r="D37" s="207" t="s">
        <v>76</v>
      </c>
      <c r="E37" s="207" t="s">
        <v>77</v>
      </c>
      <c r="F37" s="207"/>
      <c r="G37" s="26" t="s">
        <v>27</v>
      </c>
      <c r="H37" s="27">
        <v>12</v>
      </c>
      <c r="I37" s="28">
        <v>1</v>
      </c>
      <c r="J37" s="252">
        <v>1500</v>
      </c>
      <c r="K37" s="100">
        <f t="shared" si="0"/>
        <v>18000</v>
      </c>
    </row>
    <row r="38" ht="16.5" spans="1:11">
      <c r="A38" s="23"/>
      <c r="B38" s="23"/>
      <c r="C38" s="207"/>
      <c r="D38" s="186" t="s">
        <v>78</v>
      </c>
      <c r="E38" s="207" t="s">
        <v>79</v>
      </c>
      <c r="F38" s="207"/>
      <c r="G38" s="26" t="s">
        <v>80</v>
      </c>
      <c r="H38" s="27">
        <v>12</v>
      </c>
      <c r="I38" s="28">
        <v>1</v>
      </c>
      <c r="J38" s="252">
        <v>800</v>
      </c>
      <c r="K38" s="100">
        <f t="shared" si="0"/>
        <v>9600</v>
      </c>
    </row>
    <row r="39" ht="16.5" spans="1:11">
      <c r="A39" s="23"/>
      <c r="B39" s="23"/>
      <c r="C39" s="207"/>
      <c r="D39" s="186" t="s">
        <v>81</v>
      </c>
      <c r="E39" s="207" t="s">
        <v>82</v>
      </c>
      <c r="F39" s="207"/>
      <c r="G39" s="26" t="s">
        <v>83</v>
      </c>
      <c r="H39" s="27">
        <v>48</v>
      </c>
      <c r="I39" s="28">
        <v>1</v>
      </c>
      <c r="J39" s="252">
        <v>500</v>
      </c>
      <c r="K39" s="100">
        <f t="shared" si="0"/>
        <v>24000</v>
      </c>
    </row>
    <row r="40" ht="16.5" spans="1:11">
      <c r="A40" s="23"/>
      <c r="B40" s="23"/>
      <c r="C40" s="207"/>
      <c r="D40" s="186" t="s">
        <v>84</v>
      </c>
      <c r="E40" s="207" t="s">
        <v>85</v>
      </c>
      <c r="F40" s="207"/>
      <c r="G40" s="26" t="s">
        <v>27</v>
      </c>
      <c r="H40" s="27">
        <v>12</v>
      </c>
      <c r="I40" s="28">
        <v>1</v>
      </c>
      <c r="J40" s="252">
        <v>500</v>
      </c>
      <c r="K40" s="100">
        <f t="shared" si="0"/>
        <v>6000</v>
      </c>
    </row>
    <row r="41" ht="16.5" spans="1:12">
      <c r="A41" s="170" t="s">
        <v>86</v>
      </c>
      <c r="B41" s="171"/>
      <c r="C41" s="172" t="s">
        <v>7</v>
      </c>
      <c r="D41" s="172"/>
      <c r="E41" s="173"/>
      <c r="F41" s="173"/>
      <c r="G41" s="208"/>
      <c r="H41" s="208"/>
      <c r="I41" s="208"/>
      <c r="J41" s="208"/>
      <c r="K41" s="253">
        <f>SUM(K42:K45)</f>
        <v>98000</v>
      </c>
      <c r="L41" s="254">
        <f>K41+K46+K53+K57+K59</f>
        <v>346000</v>
      </c>
    </row>
    <row r="42" ht="16.5" spans="1:11">
      <c r="A42" s="209"/>
      <c r="B42" s="23" t="s">
        <v>87</v>
      </c>
      <c r="C42" s="24" t="s">
        <v>88</v>
      </c>
      <c r="D42" s="25" t="s">
        <v>89</v>
      </c>
      <c r="E42" s="25"/>
      <c r="F42" s="25"/>
      <c r="G42" s="26" t="s">
        <v>63</v>
      </c>
      <c r="H42" s="27">
        <v>1</v>
      </c>
      <c r="I42" s="28">
        <v>1</v>
      </c>
      <c r="J42" s="99">
        <v>10000</v>
      </c>
      <c r="K42" s="100">
        <f>H42*I42*J42</f>
        <v>10000</v>
      </c>
    </row>
    <row r="43" ht="16.5" spans="1:11">
      <c r="A43" s="209"/>
      <c r="B43" s="23" t="s">
        <v>90</v>
      </c>
      <c r="C43" s="77" t="s">
        <v>91</v>
      </c>
      <c r="D43" s="25" t="s">
        <v>92</v>
      </c>
      <c r="E43" s="25"/>
      <c r="F43" s="25"/>
      <c r="G43" s="26" t="s">
        <v>63</v>
      </c>
      <c r="H43" s="27">
        <v>1</v>
      </c>
      <c r="I43" s="28">
        <v>1</v>
      </c>
      <c r="J43" s="99">
        <v>8000</v>
      </c>
      <c r="K43" s="100">
        <f>H43*I43*J43</f>
        <v>8000</v>
      </c>
    </row>
    <row r="44" ht="17.25" customHeight="1" spans="1:11">
      <c r="A44" s="209"/>
      <c r="B44" s="23"/>
      <c r="C44" s="77"/>
      <c r="D44" s="178" t="s">
        <v>93</v>
      </c>
      <c r="E44" s="210"/>
      <c r="F44" s="179"/>
      <c r="G44" s="26" t="s">
        <v>67</v>
      </c>
      <c r="H44" s="27">
        <v>50</v>
      </c>
      <c r="I44" s="28">
        <v>1</v>
      </c>
      <c r="J44" s="99">
        <v>800</v>
      </c>
      <c r="K44" s="100">
        <f t="shared" ref="K44:K52" si="1">H44*I44*J44</f>
        <v>40000</v>
      </c>
    </row>
    <row r="45" ht="16.5" spans="1:11">
      <c r="A45" s="209"/>
      <c r="B45" s="23"/>
      <c r="C45" s="77"/>
      <c r="D45" s="178" t="s">
        <v>94</v>
      </c>
      <c r="E45" s="210"/>
      <c r="F45" s="179"/>
      <c r="G45" s="26" t="s">
        <v>67</v>
      </c>
      <c r="H45" s="27">
        <v>50</v>
      </c>
      <c r="I45" s="28">
        <v>1</v>
      </c>
      <c r="J45" s="99">
        <v>800</v>
      </c>
      <c r="K45" s="100">
        <f t="shared" si="1"/>
        <v>40000</v>
      </c>
    </row>
    <row r="46" ht="16.5" spans="1:11">
      <c r="A46" s="170" t="s">
        <v>95</v>
      </c>
      <c r="B46" s="171"/>
      <c r="C46" s="172" t="s">
        <v>8</v>
      </c>
      <c r="D46" s="172"/>
      <c r="E46" s="173"/>
      <c r="F46" s="173"/>
      <c r="G46" s="211"/>
      <c r="H46" s="211"/>
      <c r="I46" s="211"/>
      <c r="J46" s="211"/>
      <c r="K46" s="211">
        <f>SUM(K47:K52)</f>
        <v>176000</v>
      </c>
    </row>
    <row r="47" ht="36" customHeight="1" spans="1:11">
      <c r="A47" s="78"/>
      <c r="B47" s="78" t="s">
        <v>96</v>
      </c>
      <c r="C47" s="212" t="s">
        <v>97</v>
      </c>
      <c r="D47" s="186" t="s">
        <v>35</v>
      </c>
      <c r="E47" s="31" t="s">
        <v>98</v>
      </c>
      <c r="F47" s="32"/>
      <c r="G47" s="26" t="s">
        <v>99</v>
      </c>
      <c r="H47" s="27">
        <v>12</v>
      </c>
      <c r="I47" s="28">
        <v>1</v>
      </c>
      <c r="J47" s="99">
        <v>4000</v>
      </c>
      <c r="K47" s="100">
        <f t="shared" si="1"/>
        <v>48000</v>
      </c>
    </row>
    <row r="48" ht="36" customHeight="1" spans="1:11">
      <c r="A48" s="213"/>
      <c r="B48" s="213"/>
      <c r="C48" s="214"/>
      <c r="D48" s="215" t="s">
        <v>42</v>
      </c>
      <c r="E48" s="31" t="s">
        <v>100</v>
      </c>
      <c r="F48" s="32"/>
      <c r="G48" s="26" t="s">
        <v>83</v>
      </c>
      <c r="H48" s="27">
        <v>16</v>
      </c>
      <c r="I48" s="28">
        <v>1</v>
      </c>
      <c r="J48" s="99">
        <v>8000</v>
      </c>
      <c r="K48" s="100">
        <f t="shared" si="1"/>
        <v>128000</v>
      </c>
    </row>
    <row r="49" ht="36" customHeight="1" spans="1:11">
      <c r="A49" s="213"/>
      <c r="B49" s="216"/>
      <c r="C49" s="217"/>
      <c r="D49" s="215" t="s">
        <v>101</v>
      </c>
      <c r="E49" s="31"/>
      <c r="F49" s="32"/>
      <c r="G49" s="26" t="s">
        <v>83</v>
      </c>
      <c r="H49" s="27">
        <v>0</v>
      </c>
      <c r="I49" s="28">
        <v>1</v>
      </c>
      <c r="J49" s="99">
        <v>4000</v>
      </c>
      <c r="K49" s="100">
        <f t="shared" ref="K49" si="2">H49*I49*J49</f>
        <v>0</v>
      </c>
    </row>
    <row r="50" ht="36" customHeight="1" spans="1:11">
      <c r="A50" s="213"/>
      <c r="B50" s="23" t="s">
        <v>102</v>
      </c>
      <c r="C50" s="218" t="s">
        <v>103</v>
      </c>
      <c r="D50" s="219" t="s">
        <v>104</v>
      </c>
      <c r="E50" s="220" t="s">
        <v>105</v>
      </c>
      <c r="F50" s="220"/>
      <c r="G50" s="190" t="s">
        <v>106</v>
      </c>
      <c r="H50" s="191">
        <v>0</v>
      </c>
      <c r="I50" s="249">
        <v>1</v>
      </c>
      <c r="J50" s="255">
        <v>30000</v>
      </c>
      <c r="K50" s="251">
        <f t="shared" si="1"/>
        <v>0</v>
      </c>
    </row>
    <row r="51" ht="33.75" customHeight="1" spans="1:11">
      <c r="A51" s="213"/>
      <c r="B51" s="23"/>
      <c r="C51" s="218"/>
      <c r="D51" s="218" t="s">
        <v>107</v>
      </c>
      <c r="E51" s="220" t="s">
        <v>108</v>
      </c>
      <c r="F51" s="220"/>
      <c r="G51" s="190" t="s">
        <v>106</v>
      </c>
      <c r="H51" s="191">
        <v>0</v>
      </c>
      <c r="I51" s="249">
        <v>1</v>
      </c>
      <c r="J51" s="255">
        <v>30000</v>
      </c>
      <c r="K51" s="251">
        <f t="shared" si="1"/>
        <v>0</v>
      </c>
    </row>
    <row r="52" ht="17.25" customHeight="1" spans="1:11">
      <c r="A52" s="216"/>
      <c r="B52" s="23" t="s">
        <v>109</v>
      </c>
      <c r="C52" s="221" t="s">
        <v>110</v>
      </c>
      <c r="D52" s="222" t="s">
        <v>111</v>
      </c>
      <c r="E52" s="223"/>
      <c r="F52" s="224"/>
      <c r="G52" s="26" t="s">
        <v>112</v>
      </c>
      <c r="H52" s="27">
        <v>0</v>
      </c>
      <c r="I52" s="28">
        <v>1</v>
      </c>
      <c r="J52" s="99">
        <v>3000</v>
      </c>
      <c r="K52" s="100">
        <f t="shared" si="1"/>
        <v>0</v>
      </c>
    </row>
    <row r="53" ht="16.5" spans="1:11">
      <c r="A53" s="170" t="s">
        <v>113</v>
      </c>
      <c r="B53" s="171"/>
      <c r="C53" s="172" t="s">
        <v>9</v>
      </c>
      <c r="D53" s="172"/>
      <c r="E53" s="173"/>
      <c r="F53" s="173"/>
      <c r="G53" s="208"/>
      <c r="H53" s="208"/>
      <c r="I53" s="208"/>
      <c r="J53" s="208"/>
      <c r="K53" s="208">
        <f>SUM(K54)</f>
        <v>0</v>
      </c>
    </row>
    <row r="54" ht="57.75" customHeight="1" spans="1:11">
      <c r="A54" s="225"/>
      <c r="B54" s="23" t="s">
        <v>114</v>
      </c>
      <c r="C54" s="177" t="s">
        <v>115</v>
      </c>
      <c r="D54" s="226" t="s">
        <v>116</v>
      </c>
      <c r="E54" s="226"/>
      <c r="F54" s="227" t="s">
        <v>117</v>
      </c>
      <c r="G54" s="26"/>
      <c r="H54" s="26"/>
      <c r="I54" s="256"/>
      <c r="J54" s="112"/>
      <c r="K54" s="113"/>
    </row>
    <row r="55" ht="34.5" customHeight="1" spans="1:11">
      <c r="A55" s="209"/>
      <c r="B55" s="23" t="s">
        <v>118</v>
      </c>
      <c r="C55" s="63" t="s">
        <v>119</v>
      </c>
      <c r="D55" s="226" t="s">
        <v>120</v>
      </c>
      <c r="E55" s="226"/>
      <c r="F55" s="227"/>
      <c r="G55" s="26" t="s">
        <v>106</v>
      </c>
      <c r="H55" s="27">
        <v>0</v>
      </c>
      <c r="I55" s="28">
        <v>1</v>
      </c>
      <c r="J55" s="112">
        <v>5000</v>
      </c>
      <c r="K55" s="100">
        <f t="shared" ref="K55:K56" si="3">H55*I55*J55</f>
        <v>0</v>
      </c>
    </row>
    <row r="56" ht="35.25" customHeight="1" spans="1:11">
      <c r="A56" s="228"/>
      <c r="B56" s="23" t="s">
        <v>121</v>
      </c>
      <c r="C56" s="77" t="s">
        <v>122</v>
      </c>
      <c r="D56" s="226" t="s">
        <v>123</v>
      </c>
      <c r="E56" s="226"/>
      <c r="F56" s="227"/>
      <c r="G56" s="26" t="s">
        <v>106</v>
      </c>
      <c r="H56" s="27">
        <v>0</v>
      </c>
      <c r="I56" s="28">
        <v>1</v>
      </c>
      <c r="J56" s="112">
        <v>5000</v>
      </c>
      <c r="K56" s="100">
        <f t="shared" si="3"/>
        <v>0</v>
      </c>
    </row>
    <row r="57" ht="16.5" spans="1:11">
      <c r="A57" s="170" t="s">
        <v>124</v>
      </c>
      <c r="B57" s="171"/>
      <c r="C57" s="172" t="s">
        <v>10</v>
      </c>
      <c r="D57" s="172" t="s">
        <v>125</v>
      </c>
      <c r="E57" s="173"/>
      <c r="F57" s="173"/>
      <c r="G57" s="211"/>
      <c r="H57" s="211"/>
      <c r="I57" s="211"/>
      <c r="J57" s="211"/>
      <c r="K57" s="211">
        <f>SUM(K58)</f>
        <v>12000</v>
      </c>
    </row>
    <row r="58" ht="16.5" spans="1:11">
      <c r="A58" s="229"/>
      <c r="B58" s="229" t="s">
        <v>126</v>
      </c>
      <c r="C58" s="177" t="s">
        <v>127</v>
      </c>
      <c r="D58" s="230" t="s">
        <v>128</v>
      </c>
      <c r="E58" s="231"/>
      <c r="F58" s="231"/>
      <c r="G58" s="26" t="s">
        <v>34</v>
      </c>
      <c r="H58" s="26">
        <v>6</v>
      </c>
      <c r="I58" s="256">
        <v>1</v>
      </c>
      <c r="J58" s="112">
        <v>2000</v>
      </c>
      <c r="K58" s="113">
        <f>H58*I58*J58</f>
        <v>12000</v>
      </c>
    </row>
    <row r="59" ht="16.5" spans="1:11">
      <c r="A59" s="170" t="s">
        <v>129</v>
      </c>
      <c r="B59" s="171"/>
      <c r="C59" s="172" t="s">
        <v>11</v>
      </c>
      <c r="D59" s="172"/>
      <c r="E59" s="173"/>
      <c r="F59" s="173"/>
      <c r="G59" s="211"/>
      <c r="H59" s="211"/>
      <c r="I59" s="211"/>
      <c r="J59" s="211"/>
      <c r="K59" s="211">
        <f>SUM(K60:K62)</f>
        <v>60000</v>
      </c>
    </row>
    <row r="60" s="3" customFormat="1" ht="16.5" spans="1:11">
      <c r="A60" s="29"/>
      <c r="B60" s="232" t="s">
        <v>130</v>
      </c>
      <c r="C60" s="77" t="s">
        <v>131</v>
      </c>
      <c r="D60" s="31" t="s">
        <v>132</v>
      </c>
      <c r="E60" s="49"/>
      <c r="F60" s="32"/>
      <c r="G60" s="26" t="s">
        <v>133</v>
      </c>
      <c r="H60" s="27">
        <v>0</v>
      </c>
      <c r="I60" s="28">
        <v>1</v>
      </c>
      <c r="J60" s="112">
        <v>6000</v>
      </c>
      <c r="K60" s="100">
        <f>H60*I60*J60</f>
        <v>0</v>
      </c>
    </row>
    <row r="61" s="3" customFormat="1" ht="16.5" spans="1:11">
      <c r="A61" s="34"/>
      <c r="B61" s="232" t="s">
        <v>134</v>
      </c>
      <c r="C61" s="77" t="s">
        <v>135</v>
      </c>
      <c r="D61" s="31" t="s">
        <v>136</v>
      </c>
      <c r="E61" s="49"/>
      <c r="F61" s="32"/>
      <c r="G61" s="26" t="s">
        <v>133</v>
      </c>
      <c r="H61" s="27">
        <v>12</v>
      </c>
      <c r="I61" s="28">
        <v>1</v>
      </c>
      <c r="J61" s="112">
        <v>5000</v>
      </c>
      <c r="K61" s="100">
        <f>H61*I61*J61</f>
        <v>60000</v>
      </c>
    </row>
    <row r="62" s="3" customFormat="1" ht="16.5" spans="1:11">
      <c r="A62" s="36"/>
      <c r="B62" s="232" t="s">
        <v>137</v>
      </c>
      <c r="C62" s="77" t="s">
        <v>138</v>
      </c>
      <c r="D62" s="31" t="s">
        <v>139</v>
      </c>
      <c r="E62" s="49"/>
      <c r="F62" s="32"/>
      <c r="G62" s="26" t="s">
        <v>133</v>
      </c>
      <c r="H62" s="27">
        <v>0</v>
      </c>
      <c r="I62" s="28">
        <v>1</v>
      </c>
      <c r="J62" s="112">
        <v>3000</v>
      </c>
      <c r="K62" s="100">
        <f>H62*I62*J62</f>
        <v>0</v>
      </c>
    </row>
    <row r="63" ht="16.5" spans="1:11">
      <c r="A63" s="233" t="s">
        <v>140</v>
      </c>
      <c r="B63" s="234"/>
      <c r="C63" s="235" t="s">
        <v>141</v>
      </c>
      <c r="D63" s="236">
        <v>0.06</v>
      </c>
      <c r="E63" s="237"/>
      <c r="F63" s="237"/>
      <c r="G63" s="238"/>
      <c r="H63" s="239"/>
      <c r="I63" s="239"/>
      <c r="J63" s="257"/>
      <c r="K63" s="258">
        <f>SUM(K16,G41,K46,K53,K57,K59)*6%</f>
        <v>29748</v>
      </c>
    </row>
    <row r="64" ht="20" spans="1:11">
      <c r="A64" s="240"/>
      <c r="B64" s="240"/>
      <c r="C64" s="241" t="s">
        <v>142</v>
      </c>
      <c r="D64" s="242"/>
      <c r="E64" s="243"/>
      <c r="F64" s="243"/>
      <c r="G64" s="244"/>
      <c r="H64" s="244"/>
      <c r="I64" s="244"/>
      <c r="J64" s="259"/>
      <c r="K64" s="260">
        <f>SUM(K16,K41,K46,K53,K57,K59,K63)</f>
        <v>623548</v>
      </c>
    </row>
    <row r="65" ht="16.5" spans="1:2">
      <c r="A65" s="261"/>
      <c r="B65" s="261"/>
    </row>
  </sheetData>
  <mergeCells count="70">
    <mergeCell ref="A2:D2"/>
    <mergeCell ref="A12:C12"/>
    <mergeCell ref="A14:K14"/>
    <mergeCell ref="A16:B16"/>
    <mergeCell ref="C16:D16"/>
    <mergeCell ref="E17:F17"/>
    <mergeCell ref="E18:F18"/>
    <mergeCell ref="E31:F31"/>
    <mergeCell ref="E32:F32"/>
    <mergeCell ref="E33:F33"/>
    <mergeCell ref="D34:F34"/>
    <mergeCell ref="D35:F35"/>
    <mergeCell ref="D36:F36"/>
    <mergeCell ref="E37:F37"/>
    <mergeCell ref="E38:F38"/>
    <mergeCell ref="E39:F39"/>
    <mergeCell ref="E40:F40"/>
    <mergeCell ref="A41:B41"/>
    <mergeCell ref="C41:D41"/>
    <mergeCell ref="D42:F42"/>
    <mergeCell ref="D43:F43"/>
    <mergeCell ref="D44:F44"/>
    <mergeCell ref="D45:F45"/>
    <mergeCell ref="A46:B46"/>
    <mergeCell ref="C46:D46"/>
    <mergeCell ref="E47:F47"/>
    <mergeCell ref="E48:F48"/>
    <mergeCell ref="E49:F49"/>
    <mergeCell ref="E50:F50"/>
    <mergeCell ref="E51:F51"/>
    <mergeCell ref="D52:F52"/>
    <mergeCell ref="A53:B53"/>
    <mergeCell ref="C53:D53"/>
    <mergeCell ref="D54:E54"/>
    <mergeCell ref="D55:E55"/>
    <mergeCell ref="D56:E56"/>
    <mergeCell ref="A57:B57"/>
    <mergeCell ref="C57:D57"/>
    <mergeCell ref="A59:B59"/>
    <mergeCell ref="C59:D59"/>
    <mergeCell ref="D60:F60"/>
    <mergeCell ref="D61:F61"/>
    <mergeCell ref="D62:F62"/>
    <mergeCell ref="A63:B63"/>
    <mergeCell ref="A17:A40"/>
    <mergeCell ref="A42:A45"/>
    <mergeCell ref="A47:A52"/>
    <mergeCell ref="A54:A56"/>
    <mergeCell ref="A60:A62"/>
    <mergeCell ref="B17:B18"/>
    <mergeCell ref="B19:B29"/>
    <mergeCell ref="B30:B34"/>
    <mergeCell ref="B35:B36"/>
    <mergeCell ref="B37:B40"/>
    <mergeCell ref="B43:B45"/>
    <mergeCell ref="B47:B49"/>
    <mergeCell ref="B50:B51"/>
    <mergeCell ref="C17:C18"/>
    <mergeCell ref="C19:C29"/>
    <mergeCell ref="C30:C34"/>
    <mergeCell ref="C35:C36"/>
    <mergeCell ref="C37:C40"/>
    <mergeCell ref="C43:C45"/>
    <mergeCell ref="C47:C49"/>
    <mergeCell ref="C50:C51"/>
    <mergeCell ref="D19:D22"/>
    <mergeCell ref="D23:D26"/>
    <mergeCell ref="D27:D29"/>
    <mergeCell ref="D32:D33"/>
    <mergeCell ref="F54:F56"/>
  </mergeCells>
  <pageMargins left="0.7" right="0.7" top="0.75" bottom="0.75" header="0.3" footer="0.3"/>
  <pageSetup paperSize="9" scale="59" orientation="portrait"/>
  <headerFooter/>
  <ignoredErrors>
    <ignoredError sqref="K59 K57 K46 K41"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zoomScale="70" zoomScaleNormal="70" workbookViewId="0">
      <selection activeCell="I12" sqref="I12"/>
    </sheetView>
  </sheetViews>
  <sheetFormatPr defaultColWidth="19" defaultRowHeight="32" customHeight="1"/>
  <cols>
    <col min="1" max="1" width="9.36363636363636" style="128" customWidth="1"/>
    <col min="2" max="2" width="34.1090909090909" style="129" customWidth="1"/>
    <col min="3" max="3" width="10.7818181818182" style="130" customWidth="1"/>
    <col min="4" max="8" width="12.6363636363636" style="131" customWidth="1"/>
    <col min="9" max="9" width="22.7818181818182" style="128" customWidth="1"/>
    <col min="10" max="16384" width="19" style="128" customWidth="1"/>
  </cols>
  <sheetData>
    <row r="1" customHeight="1" spans="1:9">
      <c r="A1" s="132" t="s">
        <v>143</v>
      </c>
      <c r="B1" s="132"/>
      <c r="C1" s="132"/>
      <c r="D1" s="132"/>
      <c r="E1" s="132"/>
      <c r="F1" s="132"/>
      <c r="G1" s="132"/>
      <c r="H1" s="132"/>
      <c r="I1" s="132"/>
    </row>
    <row r="2" customHeight="1" spans="1:9">
      <c r="A2" s="133" t="s">
        <v>144</v>
      </c>
      <c r="B2" s="134" t="s">
        <v>145</v>
      </c>
      <c r="C2" s="133" t="s">
        <v>146</v>
      </c>
      <c r="D2" s="135" t="s">
        <v>147</v>
      </c>
      <c r="E2" s="135" t="s">
        <v>148</v>
      </c>
      <c r="F2" s="135" t="s">
        <v>149</v>
      </c>
      <c r="G2" s="135" t="s">
        <v>150</v>
      </c>
      <c r="H2" s="135" t="s">
        <v>151</v>
      </c>
      <c r="I2" s="133" t="s">
        <v>152</v>
      </c>
    </row>
    <row r="3" ht="42" spans="1:9">
      <c r="A3" s="133">
        <v>1</v>
      </c>
      <c r="B3" s="136" t="str">
        <f>明细!B3</f>
        <v>电子数据库平台设计与搭建（含服务器租赁）</v>
      </c>
      <c r="C3" s="133">
        <v>1</v>
      </c>
      <c r="D3" s="137">
        <f>明细!J3</f>
        <v>123880</v>
      </c>
      <c r="E3" s="137">
        <f>D3*C3</f>
        <v>123880</v>
      </c>
      <c r="F3" s="133">
        <v>1</v>
      </c>
      <c r="G3" s="137">
        <f>H3</f>
        <v>157480</v>
      </c>
      <c r="H3" s="137">
        <f>明细!N3</f>
        <v>157480</v>
      </c>
      <c r="I3" s="136" t="s">
        <v>153</v>
      </c>
    </row>
    <row r="4" customHeight="1" spans="1:9">
      <c r="A4" s="133">
        <v>2</v>
      </c>
      <c r="B4" s="136" t="str">
        <f>明细!B20</f>
        <v>研究采访（基金会调研采访医生的采访费）</v>
      </c>
      <c r="C4" s="133">
        <v>200</v>
      </c>
      <c r="D4" s="137">
        <v>140</v>
      </c>
      <c r="E4" s="137">
        <f>D4*C4</f>
        <v>28000</v>
      </c>
      <c r="F4" s="133">
        <v>0</v>
      </c>
      <c r="G4" s="137">
        <v>0</v>
      </c>
      <c r="H4" s="137">
        <f>明细!N20</f>
        <v>14560</v>
      </c>
      <c r="I4" s="144"/>
    </row>
    <row r="5" customHeight="1" spans="1:9">
      <c r="A5" s="138">
        <v>3</v>
      </c>
      <c r="B5" s="139" t="str">
        <f>明细!B23</f>
        <v>研究受访（医生完成病例入组和研究数据接受访谈的含税劳务费）</v>
      </c>
      <c r="C5" s="138">
        <v>4000</v>
      </c>
      <c r="D5" s="140">
        <v>117.5</v>
      </c>
      <c r="E5" s="140">
        <f>D5*C5</f>
        <v>470000</v>
      </c>
      <c r="F5" s="138">
        <v>241</v>
      </c>
      <c r="G5" s="137">
        <v>123</v>
      </c>
      <c r="H5" s="137">
        <f>F5*G5</f>
        <v>29643</v>
      </c>
      <c r="I5" s="144" t="s">
        <v>154</v>
      </c>
    </row>
    <row r="6" customHeight="1" spans="1:9">
      <c r="A6" s="141"/>
      <c r="B6" s="142"/>
      <c r="C6" s="141"/>
      <c r="D6" s="143"/>
      <c r="E6" s="143"/>
      <c r="F6" s="141">
        <v>1759</v>
      </c>
      <c r="G6" s="137">
        <v>123</v>
      </c>
      <c r="H6" s="137">
        <f>F6*G6</f>
        <v>216357</v>
      </c>
      <c r="I6" s="144" t="s">
        <v>155</v>
      </c>
    </row>
    <row r="7" customHeight="1" spans="1:9">
      <c r="A7" s="133">
        <v>4</v>
      </c>
      <c r="B7" s="136" t="str">
        <f>明细!B30</f>
        <v>研究报告</v>
      </c>
      <c r="C7" s="133">
        <v>10</v>
      </c>
      <c r="D7" s="137">
        <v>3000</v>
      </c>
      <c r="E7" s="137">
        <f>D7*C7</f>
        <v>30000</v>
      </c>
      <c r="F7" s="133">
        <v>10</v>
      </c>
      <c r="G7" s="137">
        <v>3000</v>
      </c>
      <c r="H7" s="137">
        <f>明细!N30</f>
        <v>30000</v>
      </c>
      <c r="I7" s="144"/>
    </row>
    <row r="8" customHeight="1" spans="1:9">
      <c r="A8" s="133">
        <v>5</v>
      </c>
      <c r="B8" s="136" t="str">
        <f>明细!B33</f>
        <v>文章撰写</v>
      </c>
      <c r="C8" s="133">
        <v>2</v>
      </c>
      <c r="D8" s="137">
        <v>13500</v>
      </c>
      <c r="E8" s="137">
        <f>D8*C8</f>
        <v>27000</v>
      </c>
      <c r="F8" s="133">
        <v>0</v>
      </c>
      <c r="G8" s="137">
        <v>0</v>
      </c>
      <c r="H8" s="137">
        <f>明细!N33</f>
        <v>0</v>
      </c>
      <c r="I8" s="144"/>
    </row>
    <row r="9" customHeight="1" spans="1:9">
      <c r="A9" s="133">
        <v>6</v>
      </c>
      <c r="B9" s="136" t="str">
        <f>明细!B36</f>
        <v>项目人员支持服务费</v>
      </c>
      <c r="C9" s="133">
        <v>1</v>
      </c>
      <c r="D9" s="137">
        <v>127520</v>
      </c>
      <c r="E9" s="137">
        <f>D9*C9</f>
        <v>127520</v>
      </c>
      <c r="F9" s="133">
        <v>1</v>
      </c>
      <c r="G9" s="137">
        <f>H9</f>
        <v>126240</v>
      </c>
      <c r="H9" s="137">
        <f>明细!N36</f>
        <v>126240</v>
      </c>
      <c r="I9" s="144"/>
    </row>
    <row r="10" customHeight="1" spans="1:9">
      <c r="A10" s="133"/>
      <c r="B10" s="136" t="s">
        <v>156</v>
      </c>
      <c r="C10" s="133"/>
      <c r="D10" s="137"/>
      <c r="E10" s="137">
        <f>SUM(E3:E9)</f>
        <v>806400</v>
      </c>
      <c r="F10" s="137"/>
      <c r="G10" s="137"/>
      <c r="H10" s="137">
        <f>明细!N42</f>
        <v>574280</v>
      </c>
      <c r="I10" s="144"/>
    </row>
  </sheetData>
  <mergeCells count="7">
    <mergeCell ref="A1:I1"/>
    <mergeCell ref="A5:A6"/>
    <mergeCell ref="B5:B6"/>
    <mergeCell ref="C5:C6"/>
    <mergeCell ref="D5:D6"/>
    <mergeCell ref="E5:E6"/>
    <mergeCell ref="F5:F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9"/>
  <sheetViews>
    <sheetView showGridLines="0" tabSelected="1" zoomScale="55" zoomScaleNormal="55" topLeftCell="B18" workbookViewId="0">
      <selection activeCell="I48" sqref="I48"/>
    </sheetView>
  </sheetViews>
  <sheetFormatPr defaultColWidth="9" defaultRowHeight="15"/>
  <cols>
    <col min="1" max="1" width="8.37272727272727" style="6" customWidth="1"/>
    <col min="2" max="2" width="14.7636363636364" style="6" customWidth="1"/>
    <col min="3" max="3" width="27" style="7" customWidth="1"/>
    <col min="4" max="4" width="14.9181818181818" style="7" customWidth="1"/>
    <col min="5" max="5" width="48.1272727272727" style="8" customWidth="1"/>
    <col min="6" max="8" width="10.2545454545455" style="9" customWidth="1"/>
    <col min="9" max="9" width="13.3727272727273" style="10" customWidth="1"/>
    <col min="10" max="10" width="18.5" style="9" customWidth="1"/>
    <col min="11" max="12" width="10.2545454545455" style="9" customWidth="1"/>
    <col min="13" max="13" width="13.3727272727273" style="10" customWidth="1"/>
    <col min="14" max="14" width="21.1272727272727" style="9" customWidth="1"/>
    <col min="15" max="15" width="29.6818181818182" style="6" customWidth="1"/>
    <col min="16" max="16" width="9.66363636363636" style="6"/>
    <col min="17" max="16384" width="9" style="6"/>
  </cols>
  <sheetData>
    <row r="1" ht="42" spans="1:15">
      <c r="A1" s="11" t="s">
        <v>157</v>
      </c>
      <c r="B1" s="12"/>
      <c r="C1" s="12"/>
      <c r="D1" s="12"/>
      <c r="E1" s="12"/>
      <c r="F1" s="12"/>
      <c r="G1" s="12"/>
      <c r="H1" s="12"/>
      <c r="I1" s="12"/>
      <c r="J1" s="12"/>
      <c r="K1" s="89" t="s">
        <v>158</v>
      </c>
      <c r="L1" s="90"/>
      <c r="M1" s="90"/>
      <c r="N1" s="90"/>
      <c r="O1" s="90"/>
    </row>
    <row r="2" ht="33" spans="1:15">
      <c r="A2" s="13" t="s">
        <v>159</v>
      </c>
      <c r="B2" s="13" t="s">
        <v>16</v>
      </c>
      <c r="C2" s="14"/>
      <c r="D2" s="14"/>
      <c r="E2" s="15"/>
      <c r="F2" s="16" t="s">
        <v>17</v>
      </c>
      <c r="G2" s="17" t="s">
        <v>18</v>
      </c>
      <c r="H2" s="18" t="s">
        <v>19</v>
      </c>
      <c r="I2" s="91" t="s">
        <v>20</v>
      </c>
      <c r="J2" s="18" t="s">
        <v>21</v>
      </c>
      <c r="K2" s="92" t="s">
        <v>18</v>
      </c>
      <c r="L2" s="93" t="s">
        <v>19</v>
      </c>
      <c r="M2" s="94" t="s">
        <v>20</v>
      </c>
      <c r="N2" s="93" t="s">
        <v>21</v>
      </c>
      <c r="O2" s="95" t="s">
        <v>160</v>
      </c>
    </row>
    <row r="3" s="1" customFormat="1" ht="20" spans="1:15">
      <c r="A3" s="19" t="s">
        <v>161</v>
      </c>
      <c r="B3" s="20" t="s">
        <v>162</v>
      </c>
      <c r="C3" s="21"/>
      <c r="D3" s="21"/>
      <c r="E3" s="22"/>
      <c r="F3" s="21"/>
      <c r="G3" s="21"/>
      <c r="H3" s="21"/>
      <c r="I3" s="96"/>
      <c r="J3" s="97">
        <f>SUM(J4:J18)</f>
        <v>123880</v>
      </c>
      <c r="N3" s="97">
        <f>SUM(N4:N18)</f>
        <v>157480</v>
      </c>
      <c r="O3" s="98"/>
    </row>
    <row r="4" ht="16.5" spans="1:15">
      <c r="A4" s="23" t="s">
        <v>23</v>
      </c>
      <c r="B4" s="24" t="s">
        <v>163</v>
      </c>
      <c r="C4" s="25" t="s">
        <v>164</v>
      </c>
      <c r="D4" s="25"/>
      <c r="E4" s="25"/>
      <c r="F4" s="26" t="s">
        <v>165</v>
      </c>
      <c r="G4" s="27">
        <v>24</v>
      </c>
      <c r="H4" s="28">
        <v>1</v>
      </c>
      <c r="I4" s="99">
        <v>1200</v>
      </c>
      <c r="J4" s="100">
        <f t="shared" ref="J4:J20" si="0">G4*H4*I4</f>
        <v>28800</v>
      </c>
      <c r="K4" s="27">
        <v>24</v>
      </c>
      <c r="L4" s="28">
        <v>1</v>
      </c>
      <c r="M4" s="101">
        <v>1200</v>
      </c>
      <c r="N4" s="100">
        <f>K4*L4*M4</f>
        <v>28800</v>
      </c>
      <c r="O4" s="102"/>
    </row>
    <row r="5" s="2" customFormat="1" ht="33" spans="1:15">
      <c r="A5" s="29" t="s">
        <v>30</v>
      </c>
      <c r="B5" s="30" t="s">
        <v>166</v>
      </c>
      <c r="C5" s="31" t="s">
        <v>167</v>
      </c>
      <c r="D5" s="32"/>
      <c r="E5" s="33" t="s">
        <v>168</v>
      </c>
      <c r="F5" s="26" t="s">
        <v>27</v>
      </c>
      <c r="G5" s="27">
        <v>6</v>
      </c>
      <c r="H5" s="28">
        <v>1</v>
      </c>
      <c r="I5" s="99">
        <v>1600</v>
      </c>
      <c r="J5" s="100">
        <f t="shared" si="0"/>
        <v>9600</v>
      </c>
      <c r="K5" s="27">
        <v>18</v>
      </c>
      <c r="L5" s="28">
        <v>1</v>
      </c>
      <c r="M5" s="101">
        <v>1600</v>
      </c>
      <c r="N5" s="100">
        <f t="shared" ref="N5:N20" si="1">K5*L5*M5</f>
        <v>28800</v>
      </c>
      <c r="O5" s="103" t="s">
        <v>153</v>
      </c>
    </row>
    <row r="6" s="2" customFormat="1" ht="39" customHeight="1" spans="1:15">
      <c r="A6" s="34"/>
      <c r="B6" s="35"/>
      <c r="C6" s="31" t="s">
        <v>169</v>
      </c>
      <c r="D6" s="32"/>
      <c r="E6" s="33" t="s">
        <v>170</v>
      </c>
      <c r="F6" s="26" t="s">
        <v>27</v>
      </c>
      <c r="G6" s="27">
        <v>6</v>
      </c>
      <c r="H6" s="28">
        <v>1</v>
      </c>
      <c r="I6" s="99">
        <v>1200</v>
      </c>
      <c r="J6" s="100">
        <f t="shared" si="0"/>
        <v>7200</v>
      </c>
      <c r="K6" s="27">
        <v>18</v>
      </c>
      <c r="L6" s="28">
        <v>1</v>
      </c>
      <c r="M6" s="101">
        <v>1200</v>
      </c>
      <c r="N6" s="100">
        <f t="shared" si="1"/>
        <v>21600</v>
      </c>
      <c r="O6" s="103"/>
    </row>
    <row r="7" s="2" customFormat="1" ht="33" spans="1:15">
      <c r="A7" s="36"/>
      <c r="B7" s="37"/>
      <c r="C7" s="31" t="s">
        <v>171</v>
      </c>
      <c r="D7" s="32"/>
      <c r="E7" s="33" t="s">
        <v>172</v>
      </c>
      <c r="F7" s="26" t="s">
        <v>112</v>
      </c>
      <c r="G7" s="27">
        <v>1</v>
      </c>
      <c r="H7" s="28">
        <v>1</v>
      </c>
      <c r="I7" s="99">
        <v>7000</v>
      </c>
      <c r="J7" s="100">
        <f t="shared" si="0"/>
        <v>7000</v>
      </c>
      <c r="K7" s="27">
        <v>1</v>
      </c>
      <c r="L7" s="28">
        <v>1</v>
      </c>
      <c r="M7" s="101">
        <v>7000</v>
      </c>
      <c r="N7" s="100">
        <f t="shared" si="1"/>
        <v>7000</v>
      </c>
      <c r="O7" s="104"/>
    </row>
    <row r="8" ht="49.5" spans="1:15">
      <c r="A8" s="38" t="s">
        <v>56</v>
      </c>
      <c r="B8" s="30" t="s">
        <v>173</v>
      </c>
      <c r="C8" s="39" t="s">
        <v>174</v>
      </c>
      <c r="D8" s="40"/>
      <c r="E8" s="41" t="s">
        <v>175</v>
      </c>
      <c r="F8" s="26" t="s">
        <v>176</v>
      </c>
      <c r="G8" s="27">
        <v>2</v>
      </c>
      <c r="H8" s="28">
        <v>1</v>
      </c>
      <c r="I8" s="99">
        <v>1980</v>
      </c>
      <c r="J8" s="100">
        <f t="shared" si="0"/>
        <v>3960</v>
      </c>
      <c r="K8" s="27">
        <v>2</v>
      </c>
      <c r="L8" s="28">
        <v>1</v>
      </c>
      <c r="M8" s="101">
        <v>1980</v>
      </c>
      <c r="N8" s="100">
        <f t="shared" si="1"/>
        <v>3960</v>
      </c>
      <c r="O8" s="63"/>
    </row>
    <row r="9" ht="33" spans="1:15">
      <c r="A9" s="42"/>
      <c r="B9" s="35"/>
      <c r="C9" s="39" t="s">
        <v>177</v>
      </c>
      <c r="D9" s="40"/>
      <c r="E9" s="41" t="s">
        <v>178</v>
      </c>
      <c r="F9" s="26" t="s">
        <v>176</v>
      </c>
      <c r="G9" s="27">
        <v>3</v>
      </c>
      <c r="H9" s="28">
        <v>1</v>
      </c>
      <c r="I9" s="99">
        <v>1980</v>
      </c>
      <c r="J9" s="100">
        <f t="shared" si="0"/>
        <v>5940</v>
      </c>
      <c r="K9" s="27">
        <v>3</v>
      </c>
      <c r="L9" s="28">
        <v>1</v>
      </c>
      <c r="M9" s="101">
        <v>1980</v>
      </c>
      <c r="N9" s="100">
        <f t="shared" si="1"/>
        <v>5940</v>
      </c>
      <c r="O9" s="102"/>
    </row>
    <row r="10" s="2" customFormat="1" ht="33" spans="1:15">
      <c r="A10" s="42"/>
      <c r="B10" s="35"/>
      <c r="C10" s="39" t="s">
        <v>179</v>
      </c>
      <c r="D10" s="40"/>
      <c r="E10" s="41" t="s">
        <v>180</v>
      </c>
      <c r="F10" s="26" t="s">
        <v>176</v>
      </c>
      <c r="G10" s="27">
        <v>4</v>
      </c>
      <c r="H10" s="28">
        <v>1</v>
      </c>
      <c r="I10" s="99">
        <v>1980</v>
      </c>
      <c r="J10" s="100">
        <f t="shared" si="0"/>
        <v>7920</v>
      </c>
      <c r="K10" s="27">
        <v>4</v>
      </c>
      <c r="L10" s="28">
        <v>1</v>
      </c>
      <c r="M10" s="101">
        <v>1980</v>
      </c>
      <c r="N10" s="100">
        <f t="shared" si="1"/>
        <v>7920</v>
      </c>
      <c r="O10" s="104"/>
    </row>
    <row r="11" ht="33" spans="1:15">
      <c r="A11" s="42"/>
      <c r="B11" s="35"/>
      <c r="C11" s="39" t="s">
        <v>181</v>
      </c>
      <c r="D11" s="40"/>
      <c r="E11" s="41" t="s">
        <v>182</v>
      </c>
      <c r="F11" s="26" t="s">
        <v>176</v>
      </c>
      <c r="G11" s="27">
        <v>3</v>
      </c>
      <c r="H11" s="28">
        <v>1</v>
      </c>
      <c r="I11" s="99">
        <v>1980</v>
      </c>
      <c r="J11" s="100">
        <f t="shared" si="0"/>
        <v>5940</v>
      </c>
      <c r="K11" s="27">
        <v>3</v>
      </c>
      <c r="L11" s="28">
        <v>1</v>
      </c>
      <c r="M11" s="101">
        <v>1980</v>
      </c>
      <c r="N11" s="100">
        <f t="shared" si="1"/>
        <v>5940</v>
      </c>
      <c r="O11" s="102"/>
    </row>
    <row r="12" customFormat="1" ht="16.5" spans="1:15">
      <c r="A12" s="42"/>
      <c r="B12" s="35"/>
      <c r="C12" s="31" t="s">
        <v>183</v>
      </c>
      <c r="D12" s="32"/>
      <c r="E12" s="41" t="s">
        <v>184</v>
      </c>
      <c r="F12" s="26" t="s">
        <v>176</v>
      </c>
      <c r="G12" s="27">
        <v>2</v>
      </c>
      <c r="H12" s="28">
        <v>1</v>
      </c>
      <c r="I12" s="99">
        <v>1980</v>
      </c>
      <c r="J12" s="100">
        <f t="shared" si="0"/>
        <v>3960</v>
      </c>
      <c r="K12" s="27">
        <v>2</v>
      </c>
      <c r="L12" s="28">
        <v>1</v>
      </c>
      <c r="M12" s="101">
        <v>1980</v>
      </c>
      <c r="N12" s="100">
        <f t="shared" si="1"/>
        <v>3960</v>
      </c>
      <c r="O12" s="105"/>
    </row>
    <row r="13" customFormat="1" ht="33" spans="1:15">
      <c r="A13" s="42"/>
      <c r="B13" s="35"/>
      <c r="C13" s="31" t="s">
        <v>185</v>
      </c>
      <c r="D13" s="32"/>
      <c r="E13" s="41" t="s">
        <v>186</v>
      </c>
      <c r="F13" s="26" t="s">
        <v>176</v>
      </c>
      <c r="G13" s="27">
        <v>2</v>
      </c>
      <c r="H13" s="28">
        <v>1</v>
      </c>
      <c r="I13" s="99">
        <v>1980</v>
      </c>
      <c r="J13" s="100">
        <f t="shared" si="0"/>
        <v>3960</v>
      </c>
      <c r="K13" s="27">
        <v>2</v>
      </c>
      <c r="L13" s="28">
        <v>1</v>
      </c>
      <c r="M13" s="101">
        <v>1980</v>
      </c>
      <c r="N13" s="100">
        <f t="shared" si="1"/>
        <v>3960</v>
      </c>
      <c r="O13" s="105"/>
    </row>
    <row r="14" ht="16.5" spans="1:15">
      <c r="A14" s="38" t="s">
        <v>69</v>
      </c>
      <c r="B14" s="30" t="s">
        <v>187</v>
      </c>
      <c r="C14" s="43" t="s">
        <v>188</v>
      </c>
      <c r="D14" s="44"/>
      <c r="E14" s="45" t="s">
        <v>189</v>
      </c>
      <c r="F14" s="26" t="s">
        <v>176</v>
      </c>
      <c r="G14" s="27">
        <v>4</v>
      </c>
      <c r="H14" s="28">
        <v>1</v>
      </c>
      <c r="I14" s="99">
        <v>1980</v>
      </c>
      <c r="J14" s="100">
        <f t="shared" si="0"/>
        <v>7920</v>
      </c>
      <c r="K14" s="27">
        <v>4</v>
      </c>
      <c r="L14" s="28">
        <v>1</v>
      </c>
      <c r="M14" s="101">
        <v>1980</v>
      </c>
      <c r="N14" s="100">
        <f t="shared" si="1"/>
        <v>7920</v>
      </c>
      <c r="O14" s="102"/>
    </row>
    <row r="15" ht="16.5" spans="1:15">
      <c r="A15" s="42"/>
      <c r="B15" s="35"/>
      <c r="C15" s="31" t="s">
        <v>190</v>
      </c>
      <c r="D15" s="32"/>
      <c r="E15" s="46"/>
      <c r="F15" s="26" t="s">
        <v>176</v>
      </c>
      <c r="G15" s="27">
        <v>4</v>
      </c>
      <c r="H15" s="28">
        <v>1</v>
      </c>
      <c r="I15" s="99">
        <v>1980</v>
      </c>
      <c r="J15" s="100">
        <f t="shared" si="0"/>
        <v>7920</v>
      </c>
      <c r="K15" s="27">
        <v>4</v>
      </c>
      <c r="L15" s="28">
        <v>1</v>
      </c>
      <c r="M15" s="101">
        <v>1980</v>
      </c>
      <c r="N15" s="100">
        <f t="shared" si="1"/>
        <v>7920</v>
      </c>
      <c r="O15" s="102"/>
    </row>
    <row r="16" ht="33" spans="1:15">
      <c r="A16" s="42"/>
      <c r="B16" s="35"/>
      <c r="C16" s="31" t="s">
        <v>191</v>
      </c>
      <c r="D16" s="32"/>
      <c r="E16" s="41" t="s">
        <v>192</v>
      </c>
      <c r="F16" s="26" t="s">
        <v>176</v>
      </c>
      <c r="G16" s="27">
        <v>5</v>
      </c>
      <c r="H16" s="28">
        <v>1</v>
      </c>
      <c r="I16" s="99">
        <v>1980</v>
      </c>
      <c r="J16" s="100">
        <f t="shared" si="0"/>
        <v>9900</v>
      </c>
      <c r="K16" s="27">
        <v>5</v>
      </c>
      <c r="L16" s="28">
        <v>1</v>
      </c>
      <c r="M16" s="101">
        <v>1980</v>
      </c>
      <c r="N16" s="100">
        <f t="shared" si="1"/>
        <v>9900</v>
      </c>
      <c r="O16" s="102"/>
    </row>
    <row r="17" ht="16.5" spans="1:15">
      <c r="A17" s="42"/>
      <c r="B17" s="35"/>
      <c r="C17" s="31" t="s">
        <v>193</v>
      </c>
      <c r="D17" s="32"/>
      <c r="E17" s="41"/>
      <c r="F17" s="26" t="s">
        <v>176</v>
      </c>
      <c r="G17" s="27">
        <v>4</v>
      </c>
      <c r="H17" s="28">
        <v>1</v>
      </c>
      <c r="I17" s="99">
        <v>1980</v>
      </c>
      <c r="J17" s="100">
        <f t="shared" si="0"/>
        <v>7920</v>
      </c>
      <c r="K17" s="27">
        <v>4</v>
      </c>
      <c r="L17" s="28">
        <v>1</v>
      </c>
      <c r="M17" s="101">
        <v>1980</v>
      </c>
      <c r="N17" s="100">
        <f t="shared" si="1"/>
        <v>7920</v>
      </c>
      <c r="O17" s="102"/>
    </row>
    <row r="18" ht="16.5" spans="1:15">
      <c r="A18" s="42"/>
      <c r="B18" s="35"/>
      <c r="C18" s="31" t="s">
        <v>194</v>
      </c>
      <c r="D18" s="32"/>
      <c r="E18" s="41" t="s">
        <v>195</v>
      </c>
      <c r="F18" s="26" t="s">
        <v>176</v>
      </c>
      <c r="G18" s="27">
        <v>3</v>
      </c>
      <c r="H18" s="28">
        <v>1</v>
      </c>
      <c r="I18" s="99">
        <v>1980</v>
      </c>
      <c r="J18" s="100">
        <f t="shared" si="0"/>
        <v>5940</v>
      </c>
      <c r="K18" s="27">
        <v>3</v>
      </c>
      <c r="L18" s="28">
        <v>1</v>
      </c>
      <c r="M18" s="101">
        <v>1980</v>
      </c>
      <c r="N18" s="100">
        <f t="shared" si="1"/>
        <v>5940</v>
      </c>
      <c r="O18" s="102"/>
    </row>
    <row r="19" ht="16.5" spans="1:15">
      <c r="A19" s="47"/>
      <c r="B19" s="48"/>
      <c r="C19" s="49"/>
      <c r="D19" s="49"/>
      <c r="E19" s="50"/>
      <c r="F19" s="51"/>
      <c r="G19" s="52"/>
      <c r="H19" s="53"/>
      <c r="I19" s="106"/>
      <c r="J19" s="107"/>
      <c r="K19" s="52"/>
      <c r="L19" s="53"/>
      <c r="M19" s="108"/>
      <c r="N19" s="100"/>
      <c r="O19" s="102"/>
    </row>
    <row r="20" s="1" customFormat="1" ht="20" spans="1:15">
      <c r="A20" s="19" t="s">
        <v>196</v>
      </c>
      <c r="B20" s="20" t="s">
        <v>197</v>
      </c>
      <c r="C20" s="21"/>
      <c r="D20" s="21"/>
      <c r="E20" s="22"/>
      <c r="F20" s="21"/>
      <c r="G20" s="21"/>
      <c r="H20" s="21"/>
      <c r="I20" s="96"/>
      <c r="J20" s="97">
        <f>SUM(J21:J21)</f>
        <v>28000</v>
      </c>
      <c r="N20" s="109">
        <f>SUM(N21:N21)</f>
        <v>14560</v>
      </c>
      <c r="O20" s="98"/>
    </row>
    <row r="21" ht="78" customHeight="1" spans="1:15">
      <c r="A21" s="23" t="s">
        <v>87</v>
      </c>
      <c r="B21" s="54" t="s">
        <v>198</v>
      </c>
      <c r="C21" s="55" t="s">
        <v>199</v>
      </c>
      <c r="D21" s="56"/>
      <c r="E21" s="57" t="s">
        <v>200</v>
      </c>
      <c r="F21" s="27" t="s">
        <v>201</v>
      </c>
      <c r="G21" s="27">
        <v>200</v>
      </c>
      <c r="H21" s="28">
        <v>1</v>
      </c>
      <c r="I21" s="110">
        <v>140</v>
      </c>
      <c r="J21" s="100">
        <f>H21*I21*G21</f>
        <v>28000</v>
      </c>
      <c r="K21" s="27">
        <v>104</v>
      </c>
      <c r="L21" s="28">
        <v>1</v>
      </c>
      <c r="M21" s="111">
        <v>140</v>
      </c>
      <c r="N21" s="100">
        <f>L21*M21*K21</f>
        <v>14560</v>
      </c>
      <c r="O21" s="102"/>
    </row>
    <row r="22" ht="16.5" spans="1:15">
      <c r="A22" s="47"/>
      <c r="B22" s="48"/>
      <c r="C22" s="49"/>
      <c r="D22" s="49"/>
      <c r="E22" s="50"/>
      <c r="F22" s="51"/>
      <c r="G22" s="52"/>
      <c r="H22" s="53"/>
      <c r="I22" s="106"/>
      <c r="J22" s="107"/>
      <c r="K22" s="52"/>
      <c r="L22" s="53"/>
      <c r="M22" s="108"/>
      <c r="N22" s="100"/>
      <c r="O22" s="102"/>
    </row>
    <row r="23" s="1" customFormat="1" ht="20" spans="1:15">
      <c r="A23" s="19" t="s">
        <v>202</v>
      </c>
      <c r="B23" s="20" t="s">
        <v>203</v>
      </c>
      <c r="C23" s="21"/>
      <c r="D23" s="21"/>
      <c r="E23" s="22"/>
      <c r="F23" s="21"/>
      <c r="G23" s="21"/>
      <c r="H23" s="21"/>
      <c r="I23" s="96"/>
      <c r="J23" s="97">
        <f>SUM(J24:J28)</f>
        <v>470000</v>
      </c>
      <c r="N23" s="109">
        <f>SUM(N24:N28)</f>
        <v>246000</v>
      </c>
      <c r="O23" s="98"/>
    </row>
    <row r="24" ht="53" customHeight="1" spans="1:15">
      <c r="A24" s="23" t="s">
        <v>96</v>
      </c>
      <c r="B24" s="54" t="s">
        <v>204</v>
      </c>
      <c r="C24" s="55" t="s">
        <v>205</v>
      </c>
      <c r="D24" s="56"/>
      <c r="E24" s="58" t="s">
        <v>206</v>
      </c>
      <c r="F24" s="26" t="s">
        <v>207</v>
      </c>
      <c r="G24" s="26">
        <v>4000</v>
      </c>
      <c r="H24" s="28">
        <v>1</v>
      </c>
      <c r="I24" s="112">
        <v>100</v>
      </c>
      <c r="J24" s="113">
        <f t="shared" ref="J24:J27" si="2">G24*H24*I24</f>
        <v>400000</v>
      </c>
      <c r="K24" s="26">
        <v>241</v>
      </c>
      <c r="L24" s="28">
        <v>1</v>
      </c>
      <c r="M24" s="114">
        <v>100</v>
      </c>
      <c r="N24" s="113">
        <f t="shared" ref="N24:N28" si="3">K24*L24*M24</f>
        <v>24100</v>
      </c>
      <c r="O24" s="115" t="s">
        <v>154</v>
      </c>
    </row>
    <row r="25" ht="53" customHeight="1" spans="1:15">
      <c r="A25" s="23"/>
      <c r="B25" s="54"/>
      <c r="C25" s="59"/>
      <c r="D25" s="60"/>
      <c r="E25" s="58" t="s">
        <v>208</v>
      </c>
      <c r="F25" s="26" t="s">
        <v>207</v>
      </c>
      <c r="G25" s="26">
        <v>1</v>
      </c>
      <c r="H25" s="28">
        <v>1</v>
      </c>
      <c r="I25" s="112">
        <f>J24*15%</f>
        <v>60000</v>
      </c>
      <c r="J25" s="113">
        <f t="shared" si="2"/>
        <v>60000</v>
      </c>
      <c r="K25" s="26">
        <v>1</v>
      </c>
      <c r="L25" s="28">
        <v>1</v>
      </c>
      <c r="M25" s="114">
        <f>N24*18%</f>
        <v>4338</v>
      </c>
      <c r="N25" s="113">
        <f t="shared" si="3"/>
        <v>4338</v>
      </c>
      <c r="O25" s="116"/>
    </row>
    <row r="26" ht="53" customHeight="1" spans="1:15">
      <c r="A26" s="23"/>
      <c r="B26" s="54"/>
      <c r="C26" s="55"/>
      <c r="D26" s="56"/>
      <c r="E26" s="58" t="s">
        <v>206</v>
      </c>
      <c r="F26" s="26" t="s">
        <v>207</v>
      </c>
      <c r="G26" s="26"/>
      <c r="H26" s="28"/>
      <c r="I26" s="112"/>
      <c r="J26" s="113"/>
      <c r="K26" s="26">
        <f>2000-241</f>
        <v>1759</v>
      </c>
      <c r="L26" s="28">
        <v>1</v>
      </c>
      <c r="M26" s="114">
        <v>100</v>
      </c>
      <c r="N26" s="113">
        <f t="shared" si="3"/>
        <v>175900</v>
      </c>
      <c r="O26" s="115" t="s">
        <v>155</v>
      </c>
    </row>
    <row r="27" ht="53" customHeight="1" spans="1:15">
      <c r="A27" s="23"/>
      <c r="B27" s="54"/>
      <c r="C27" s="59"/>
      <c r="D27" s="60"/>
      <c r="E27" s="58" t="s">
        <v>208</v>
      </c>
      <c r="F27" s="26" t="s">
        <v>207</v>
      </c>
      <c r="G27" s="26"/>
      <c r="H27" s="28"/>
      <c r="I27" s="112"/>
      <c r="J27" s="113"/>
      <c r="K27" s="26">
        <v>1</v>
      </c>
      <c r="L27" s="28">
        <v>1</v>
      </c>
      <c r="M27" s="114">
        <f>N26*18%</f>
        <v>31662</v>
      </c>
      <c r="N27" s="113">
        <f t="shared" si="3"/>
        <v>31662</v>
      </c>
      <c r="O27" s="116"/>
    </row>
    <row r="28" ht="53" customHeight="1" spans="1:15">
      <c r="A28" s="23"/>
      <c r="B28" s="54"/>
      <c r="C28" s="61"/>
      <c r="D28" s="62"/>
      <c r="E28" s="58" t="s">
        <v>209</v>
      </c>
      <c r="F28" s="26" t="s">
        <v>207</v>
      </c>
      <c r="G28" s="26">
        <v>200</v>
      </c>
      <c r="H28" s="28">
        <v>1</v>
      </c>
      <c r="I28" s="112">
        <v>50</v>
      </c>
      <c r="J28" s="113">
        <f>G28*H28*I28</f>
        <v>10000</v>
      </c>
      <c r="K28" s="26">
        <v>200</v>
      </c>
      <c r="L28" s="28">
        <v>1</v>
      </c>
      <c r="M28" s="114">
        <v>50</v>
      </c>
      <c r="N28" s="113">
        <f t="shared" si="3"/>
        <v>10000</v>
      </c>
      <c r="O28" s="98"/>
    </row>
    <row r="29" spans="14:15">
      <c r="N29" s="117"/>
      <c r="O29" s="102"/>
    </row>
    <row r="30" s="1" customFormat="1" ht="20" spans="1:15">
      <c r="A30" s="19" t="s">
        <v>210</v>
      </c>
      <c r="B30" s="20" t="s">
        <v>211</v>
      </c>
      <c r="C30" s="21"/>
      <c r="D30" s="21"/>
      <c r="E30" s="22"/>
      <c r="F30" s="21"/>
      <c r="G30" s="21"/>
      <c r="H30" s="21"/>
      <c r="I30" s="96"/>
      <c r="J30" s="97">
        <f>SUM(J31:J31)</f>
        <v>30000</v>
      </c>
      <c r="K30" s="118"/>
      <c r="L30" s="118"/>
      <c r="M30" s="119"/>
      <c r="N30" s="109">
        <f>SUM(N31:N31)</f>
        <v>30000</v>
      </c>
      <c r="O30" s="102"/>
    </row>
    <row r="31" ht="49.5" spans="1:15">
      <c r="A31" s="23" t="s">
        <v>114</v>
      </c>
      <c r="B31" s="63" t="s">
        <v>212</v>
      </c>
      <c r="C31" s="54" t="s">
        <v>213</v>
      </c>
      <c r="D31" s="54"/>
      <c r="E31" s="64" t="s">
        <v>214</v>
      </c>
      <c r="F31" s="26" t="s">
        <v>215</v>
      </c>
      <c r="G31" s="27">
        <v>10</v>
      </c>
      <c r="H31" s="28">
        <v>5</v>
      </c>
      <c r="I31" s="99">
        <v>600</v>
      </c>
      <c r="J31" s="100">
        <f>H31*I31*G31</f>
        <v>30000</v>
      </c>
      <c r="K31" s="27">
        <v>10</v>
      </c>
      <c r="L31" s="28">
        <v>5</v>
      </c>
      <c r="M31" s="101">
        <v>600</v>
      </c>
      <c r="N31" s="100">
        <f t="shared" ref="N31" si="4">L31*M31*K31</f>
        <v>30000</v>
      </c>
      <c r="O31" s="98"/>
    </row>
    <row r="32" ht="16.5" spans="1:15">
      <c r="A32" s="47"/>
      <c r="B32" s="48"/>
      <c r="C32" s="65"/>
      <c r="D32" s="65"/>
      <c r="E32" s="66"/>
      <c r="F32" s="67"/>
      <c r="G32" s="68"/>
      <c r="H32" s="53"/>
      <c r="I32" s="106"/>
      <c r="J32" s="107"/>
      <c r="K32" s="68"/>
      <c r="L32" s="53"/>
      <c r="M32" s="108"/>
      <c r="N32" s="100"/>
      <c r="O32" s="102"/>
    </row>
    <row r="33" s="1" customFormat="1" ht="23.25" customHeight="1" spans="1:15">
      <c r="A33" s="19" t="s">
        <v>216</v>
      </c>
      <c r="B33" s="20" t="s">
        <v>217</v>
      </c>
      <c r="C33" s="21"/>
      <c r="D33" s="21"/>
      <c r="E33" s="21"/>
      <c r="F33" s="21"/>
      <c r="G33" s="21"/>
      <c r="H33" s="21"/>
      <c r="I33" s="96"/>
      <c r="J33" s="120">
        <f>SUM(J34:J35)</f>
        <v>27000</v>
      </c>
      <c r="N33" s="109">
        <f>SUM(N34:N35)</f>
        <v>0</v>
      </c>
      <c r="O33" s="102"/>
    </row>
    <row r="34" ht="17.5" spans="1:15">
      <c r="A34" s="23" t="s">
        <v>126</v>
      </c>
      <c r="B34" s="63" t="s">
        <v>217</v>
      </c>
      <c r="C34" s="69" t="s">
        <v>218</v>
      </c>
      <c r="D34" s="69"/>
      <c r="E34" s="70" t="s">
        <v>219</v>
      </c>
      <c r="F34" s="26" t="s">
        <v>220</v>
      </c>
      <c r="G34" s="27">
        <v>2</v>
      </c>
      <c r="H34" s="28">
        <v>12</v>
      </c>
      <c r="I34" s="99">
        <v>1125</v>
      </c>
      <c r="J34" s="100">
        <f>H34*I34*G34</f>
        <v>27000</v>
      </c>
      <c r="K34" s="27"/>
      <c r="L34" s="28"/>
      <c r="M34" s="101">
        <v>1125</v>
      </c>
      <c r="N34" s="100">
        <f t="shared" ref="N34" si="5">L34*M34*K34</f>
        <v>0</v>
      </c>
      <c r="O34" s="98"/>
    </row>
    <row r="35" ht="16.5" spans="1:15">
      <c r="A35" s="71"/>
      <c r="B35" s="72"/>
      <c r="C35" s="73"/>
      <c r="D35" s="73"/>
      <c r="E35" s="74"/>
      <c r="F35" s="51"/>
      <c r="G35" s="75"/>
      <c r="H35" s="53"/>
      <c r="I35" s="121"/>
      <c r="J35" s="100"/>
      <c r="K35" s="52"/>
      <c r="L35" s="53"/>
      <c r="M35" s="108"/>
      <c r="N35" s="100"/>
      <c r="O35" s="122"/>
    </row>
    <row r="36" s="1" customFormat="1" ht="20" spans="1:15">
      <c r="A36" s="19" t="s">
        <v>221</v>
      </c>
      <c r="B36" s="20" t="s">
        <v>222</v>
      </c>
      <c r="C36" s="21"/>
      <c r="D36" s="21"/>
      <c r="E36" s="22"/>
      <c r="F36" s="21"/>
      <c r="G36" s="21"/>
      <c r="H36" s="21"/>
      <c r="I36" s="96"/>
      <c r="J36" s="97">
        <f>SUM(J37:J40)</f>
        <v>127520</v>
      </c>
      <c r="N36" s="97">
        <f>SUM(N37:N40)</f>
        <v>126240</v>
      </c>
      <c r="O36" s="102"/>
    </row>
    <row r="37" s="3" customFormat="1" ht="16.5" spans="1:15">
      <c r="A37" s="76" t="s">
        <v>130</v>
      </c>
      <c r="B37" s="77" t="s">
        <v>223</v>
      </c>
      <c r="C37" s="31" t="s">
        <v>224</v>
      </c>
      <c r="D37" s="49"/>
      <c r="E37" s="32"/>
      <c r="F37" s="26" t="s">
        <v>165</v>
      </c>
      <c r="G37" s="27">
        <v>1</v>
      </c>
      <c r="H37" s="28">
        <v>48</v>
      </c>
      <c r="I37" s="112">
        <v>320</v>
      </c>
      <c r="J37" s="100">
        <f>G37*H37*I37</f>
        <v>15360</v>
      </c>
      <c r="K37" s="27">
        <v>1</v>
      </c>
      <c r="L37" s="28">
        <v>48</v>
      </c>
      <c r="M37" s="114">
        <v>320</v>
      </c>
      <c r="N37" s="100">
        <f>K37*L37*M37</f>
        <v>15360</v>
      </c>
      <c r="O37" s="102"/>
    </row>
    <row r="38" ht="16.5" spans="1:15">
      <c r="A38" s="78" t="s">
        <v>134</v>
      </c>
      <c r="B38" s="79" t="s">
        <v>225</v>
      </c>
      <c r="C38" s="80" t="s">
        <v>226</v>
      </c>
      <c r="D38" s="81"/>
      <c r="E38" s="58"/>
      <c r="F38" s="26" t="s">
        <v>227</v>
      </c>
      <c r="G38" s="27">
        <v>2</v>
      </c>
      <c r="H38" s="28">
        <v>16</v>
      </c>
      <c r="I38" s="99">
        <v>800</v>
      </c>
      <c r="J38" s="100">
        <f>G38*H38*I38</f>
        <v>25600</v>
      </c>
      <c r="K38" s="27">
        <v>2</v>
      </c>
      <c r="L38" s="28">
        <v>16</v>
      </c>
      <c r="M38" s="101">
        <v>800</v>
      </c>
      <c r="N38" s="100"/>
      <c r="O38" s="123"/>
    </row>
    <row r="39" ht="16.5" spans="1:15">
      <c r="A39" s="82" t="s">
        <v>137</v>
      </c>
      <c r="B39" s="83" t="s">
        <v>228</v>
      </c>
      <c r="C39" s="69" t="s">
        <v>229</v>
      </c>
      <c r="D39" s="69"/>
      <c r="E39" s="84" t="s">
        <v>230</v>
      </c>
      <c r="F39" s="26" t="s">
        <v>231</v>
      </c>
      <c r="G39" s="27">
        <v>2</v>
      </c>
      <c r="H39" s="28">
        <v>1</v>
      </c>
      <c r="I39" s="99">
        <v>8000</v>
      </c>
      <c r="J39" s="100">
        <f>G39*H39*I39</f>
        <v>16000</v>
      </c>
      <c r="K39" s="27"/>
      <c r="L39" s="28"/>
      <c r="M39" s="101">
        <v>8000</v>
      </c>
      <c r="N39" s="100">
        <f>K39*L39*M39</f>
        <v>0</v>
      </c>
      <c r="O39" s="122"/>
    </row>
    <row r="40" s="4" customFormat="1" ht="16.5" spans="1:15">
      <c r="A40" s="76" t="s">
        <v>232</v>
      </c>
      <c r="B40" s="77" t="s">
        <v>233</v>
      </c>
      <c r="C40" s="31" t="s">
        <v>234</v>
      </c>
      <c r="D40" s="49"/>
      <c r="E40" s="32"/>
      <c r="F40" s="26" t="s">
        <v>165</v>
      </c>
      <c r="G40" s="27">
        <v>7</v>
      </c>
      <c r="H40" s="28">
        <v>36</v>
      </c>
      <c r="I40" s="99">
        <v>280</v>
      </c>
      <c r="J40" s="100">
        <f>G40*H40*I40</f>
        <v>70560</v>
      </c>
      <c r="K40" s="27">
        <v>11</v>
      </c>
      <c r="L40" s="28">
        <v>36</v>
      </c>
      <c r="M40" s="101">
        <v>280</v>
      </c>
      <c r="N40" s="100">
        <f>K40*L40*M40</f>
        <v>110880</v>
      </c>
      <c r="O40" s="124"/>
    </row>
    <row r="41" s="3" customFormat="1" ht="16.5" spans="1:15">
      <c r="A41" s="76"/>
      <c r="B41" s="85"/>
      <c r="C41" s="49"/>
      <c r="D41" s="49"/>
      <c r="E41" s="49"/>
      <c r="F41" s="51"/>
      <c r="G41" s="52"/>
      <c r="H41" s="53"/>
      <c r="I41" s="121"/>
      <c r="J41" s="100"/>
      <c r="K41" s="52"/>
      <c r="L41" s="53"/>
      <c r="M41" s="108"/>
      <c r="N41" s="100"/>
      <c r="O41" s="102"/>
    </row>
    <row r="42" s="5" customFormat="1" ht="20" spans="1:15">
      <c r="A42" s="86"/>
      <c r="B42" s="87" t="s">
        <v>235</v>
      </c>
      <c r="C42" s="87"/>
      <c r="D42" s="87"/>
      <c r="E42" s="88"/>
      <c r="F42" s="87"/>
      <c r="G42" s="87"/>
      <c r="H42" s="87"/>
      <c r="I42" s="87"/>
      <c r="J42" s="125">
        <f>J36+J33+J30+J23+J20+J3</f>
        <v>806400</v>
      </c>
      <c r="K42" s="126"/>
      <c r="L42" s="126"/>
      <c r="M42" s="126"/>
      <c r="N42" s="109">
        <f>N36+N33+N30+N23+N20+N3</f>
        <v>574280</v>
      </c>
      <c r="O42" s="127"/>
    </row>
    <row r="49" ht="14"/>
  </sheetData>
  <mergeCells count="46">
    <mergeCell ref="A1:J1"/>
    <mergeCell ref="K1:N1"/>
    <mergeCell ref="B3:I3"/>
    <mergeCell ref="C4:E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B20:I20"/>
    <mergeCell ref="C21:D21"/>
    <mergeCell ref="B23:I23"/>
    <mergeCell ref="B30:I30"/>
    <mergeCell ref="K30:M30"/>
    <mergeCell ref="C31:D31"/>
    <mergeCell ref="B33:I33"/>
    <mergeCell ref="C34:D34"/>
    <mergeCell ref="B36:I36"/>
    <mergeCell ref="C37:E37"/>
    <mergeCell ref="C38:D38"/>
    <mergeCell ref="C39:D39"/>
    <mergeCell ref="C40:E40"/>
    <mergeCell ref="B42:I42"/>
    <mergeCell ref="K42:M42"/>
    <mergeCell ref="A5:A7"/>
    <mergeCell ref="A8:A13"/>
    <mergeCell ref="A14:A18"/>
    <mergeCell ref="A24:A28"/>
    <mergeCell ref="B5:B7"/>
    <mergeCell ref="B8:B13"/>
    <mergeCell ref="B14:B18"/>
    <mergeCell ref="B24:B28"/>
    <mergeCell ref="E14:E15"/>
    <mergeCell ref="O5:O6"/>
    <mergeCell ref="O24:O25"/>
    <mergeCell ref="O26:O27"/>
    <mergeCell ref="C24:D28"/>
  </mergeCells>
  <pageMargins left="0.7" right="0.7" top="0.75" bottom="0.75" header="0.3" footer="0.3"/>
  <pageSetup paperSize="9" scale="54"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微信平台+计算器、12月运维版</vt:lpstr>
      <vt:lpstr>总表</vt: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客户部何文青</dc:creator>
  <cp:lastModifiedBy>凯文</cp:lastModifiedBy>
  <dcterms:created xsi:type="dcterms:W3CDTF">2018-08-23T08:00:00Z</dcterms:created>
  <cp:lastPrinted>2019-12-18T09:54:00Z</cp:lastPrinted>
  <dcterms:modified xsi:type="dcterms:W3CDTF">2022-07-07T04:41:23Z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C8134C7FF2DD42D0B6B49996BE869008</vt:lpwstr>
  </property>
</Properties>
</file>