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-105" yWindow="-105" windowWidth="20715" windowHeight="13275"/>
  </bookViews>
  <sheets>
    <sheet name="报价" sheetId="2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2" l="1"/>
  <c r="G33" i="2"/>
  <c r="G34" i="2"/>
  <c r="G15" i="2"/>
  <c r="G16" i="2"/>
  <c r="G17" i="2"/>
  <c r="G18" i="2"/>
  <c r="G19" i="2"/>
  <c r="G20" i="2"/>
  <c r="G21" i="2"/>
  <c r="G22" i="2"/>
  <c r="G23" i="2"/>
  <c r="G8" i="2"/>
  <c r="G9" i="2"/>
  <c r="G10" i="2"/>
  <c r="G11" i="2"/>
  <c r="G12" i="2"/>
  <c r="G13" i="2"/>
  <c r="G4" i="2"/>
  <c r="G5" i="2"/>
  <c r="G6" i="2"/>
  <c r="G25" i="2"/>
  <c r="G26" i="2"/>
  <c r="G27" i="2"/>
  <c r="G28" i="2"/>
  <c r="G29" i="2"/>
  <c r="G36" i="2"/>
  <c r="G37" i="2"/>
  <c r="G41" i="2"/>
  <c r="G39" i="2"/>
  <c r="G40" i="2"/>
</calcChain>
</file>

<file path=xl/sharedStrings.xml><?xml version="1.0" encoding="utf-8"?>
<sst xmlns="http://schemas.openxmlformats.org/spreadsheetml/2006/main" count="98" uniqueCount="85">
  <si>
    <t>类别</t>
    <phoneticPr fontId="1" type="noConversion"/>
  </si>
  <si>
    <t>内容</t>
    <phoneticPr fontId="1" type="noConversion"/>
  </si>
  <si>
    <t>小计</t>
    <phoneticPr fontId="1" type="noConversion"/>
  </si>
  <si>
    <t>备注</t>
    <phoneticPr fontId="1" type="noConversion"/>
  </si>
  <si>
    <t>单价</t>
    <phoneticPr fontId="1" type="noConversion"/>
  </si>
  <si>
    <t>单位</t>
    <phoneticPr fontId="1" type="noConversion"/>
  </si>
  <si>
    <t>数量</t>
    <phoneticPr fontId="1" type="noConversion"/>
  </si>
  <si>
    <t>项目执行费用</t>
    <phoneticPr fontId="1" type="noConversion"/>
  </si>
  <si>
    <t>小时/人</t>
    <phoneticPr fontId="1" type="noConversion"/>
  </si>
  <si>
    <t>项目工作组执行</t>
    <phoneticPr fontId="1" type="noConversion"/>
  </si>
  <si>
    <t>小时/人</t>
    <phoneticPr fontId="1" type="noConversion"/>
  </si>
  <si>
    <t>劳务费</t>
    <phoneticPr fontId="1" type="noConversion"/>
  </si>
  <si>
    <t>时间</t>
    <phoneticPr fontId="1" type="noConversion"/>
  </si>
  <si>
    <t>次</t>
    <phoneticPr fontId="1" type="noConversion"/>
  </si>
  <si>
    <t>沟通、答疑、反馈，以电话、邮件、微信等形式的日常沟通</t>
    <phoneticPr fontId="1" type="noConversion"/>
  </si>
  <si>
    <t>日常材料审核及录入</t>
    <phoneticPr fontId="1" type="noConversion"/>
  </si>
  <si>
    <t>小计</t>
    <phoneticPr fontId="1" type="noConversion"/>
  </si>
  <si>
    <t>前期规划</t>
    <phoneticPr fontId="1" type="noConversion"/>
  </si>
  <si>
    <t>项目初期培训</t>
    <phoneticPr fontId="1" type="noConversion"/>
  </si>
  <si>
    <t>通过电话会进行项目初期的培训（执行手册培训）</t>
    <phoneticPr fontId="1" type="noConversion"/>
  </si>
  <si>
    <t>小计</t>
    <phoneticPr fontId="1" type="noConversion"/>
  </si>
  <si>
    <t>制作项目周报。此阶段为表格及PPT形式，含每周进度及项目总结报告</t>
    <phoneticPr fontId="1" type="noConversion"/>
  </si>
  <si>
    <t>医院劳务费（含税）</t>
    <phoneticPr fontId="1" type="noConversion"/>
  </si>
  <si>
    <t>劳务费</t>
    <phoneticPr fontId="1" type="noConversion"/>
  </si>
  <si>
    <t>文章撰写与发表</t>
    <phoneticPr fontId="1" type="noConversion"/>
  </si>
  <si>
    <t>小计</t>
    <phoneticPr fontId="1" type="noConversion"/>
  </si>
  <si>
    <t>包含立项，报价，执行手册，医学病例观察表撰写等</t>
    <phoneticPr fontId="1" type="noConversion"/>
  </si>
  <si>
    <t>预估11904.76元/场，共计20家医院；按实际结算
备注说明：专家劳务由执行方代支代缴纳个税，结算需提供支持材料</t>
    <phoneticPr fontId="1" type="noConversion"/>
  </si>
  <si>
    <t>总计</t>
    <phoneticPr fontId="1" type="noConversion"/>
  </si>
  <si>
    <t>包含文章初稿，文章进一步修改完善，根据讨论意见进行修改完稿及文章发布（不含版面费）；此项是预估价格，报价金额按实际产生结算</t>
    <phoneticPr fontId="1" type="noConversion"/>
  </si>
  <si>
    <t>执行方案撰写</t>
    <phoneticPr fontId="1" type="noConversion"/>
  </si>
  <si>
    <t>半年执行审核线下会的材料，并录入信息，对审核情况进行实时反馈，每月共用4天</t>
    <phoneticPr fontId="1" type="noConversion"/>
  </si>
  <si>
    <t>执行方案</t>
    <phoneticPr fontId="1" type="noConversion"/>
  </si>
  <si>
    <t>统计师</t>
    <phoneticPr fontId="1" type="noConversion"/>
  </si>
  <si>
    <t>次</t>
    <phoneticPr fontId="1" type="noConversion"/>
  </si>
  <si>
    <t>半年执行按照66小时计算（即22天）计算，每天3小时，</t>
    <phoneticPr fontId="1" type="noConversion"/>
  </si>
  <si>
    <t>半年执行按照88小时计算（即22天）计算，每天4小时，</t>
    <phoneticPr fontId="1" type="noConversion"/>
  </si>
  <si>
    <t>代缴服务费</t>
    <phoneticPr fontId="1" type="noConversion"/>
  </si>
  <si>
    <t>小计</t>
    <phoneticPr fontId="1" type="noConversion"/>
  </si>
  <si>
    <t>执行方税费</t>
    <phoneticPr fontId="1" type="noConversion"/>
  </si>
  <si>
    <t>物料制作</t>
    <phoneticPr fontId="1" type="noConversion"/>
  </si>
  <si>
    <t>CRF表印刷（双联）</t>
    <phoneticPr fontId="1" type="noConversion"/>
  </si>
  <si>
    <t>份</t>
    <phoneticPr fontId="1" type="noConversion"/>
  </si>
  <si>
    <t>患者知情同意书</t>
    <phoneticPr fontId="1" type="noConversion"/>
  </si>
  <si>
    <t>执行手册印刷（包含分组量配说明）</t>
    <phoneticPr fontId="1" type="noConversion"/>
  </si>
  <si>
    <t>物料快递</t>
    <phoneticPr fontId="1" type="noConversion"/>
  </si>
  <si>
    <t>2联A5彩打复写纸，50份/本；共计2400份</t>
    <phoneticPr fontId="1" type="noConversion"/>
  </si>
  <si>
    <t>2联A5彩打复写纸，50份/本；共计2401份</t>
  </si>
  <si>
    <t>小计</t>
    <phoneticPr fontId="1" type="noConversion"/>
  </si>
  <si>
    <t>延展设计(根据KV延展）</t>
    <phoneticPr fontId="1" type="noConversion"/>
  </si>
  <si>
    <t>套</t>
    <phoneticPr fontId="1" type="noConversion"/>
  </si>
  <si>
    <t>包含20家医院的快递费，按实际结算</t>
    <phoneticPr fontId="1" type="noConversion"/>
  </si>
  <si>
    <t>快递费</t>
    <phoneticPr fontId="1" type="noConversion"/>
  </si>
  <si>
    <t>设计</t>
    <phoneticPr fontId="1" type="noConversion"/>
  </si>
  <si>
    <t>易拉宝制作（铝合金加重），预估4个</t>
    <phoneticPr fontId="1" type="noConversion"/>
  </si>
  <si>
    <t>个</t>
    <phoneticPr fontId="1" type="noConversion"/>
  </si>
  <si>
    <t>场租</t>
    <phoneticPr fontId="1" type="noConversion"/>
  </si>
  <si>
    <t>次</t>
    <phoneticPr fontId="1" type="noConversion"/>
  </si>
  <si>
    <t>搭建</t>
    <phoneticPr fontId="1" type="noConversion"/>
  </si>
  <si>
    <t>进场人工费</t>
    <phoneticPr fontId="1" type="noConversion"/>
  </si>
  <si>
    <t>含撤场人工（按实际产生结算）</t>
    <phoneticPr fontId="1" type="noConversion"/>
  </si>
  <si>
    <t>人</t>
    <phoneticPr fontId="1" type="noConversion"/>
  </si>
  <si>
    <t>摄影摄像</t>
    <phoneticPr fontId="1" type="noConversion"/>
  </si>
  <si>
    <t>相关津贴(含当地交通费，餐费，通讯费，等）</t>
    <phoneticPr fontId="1" type="noConversion"/>
  </si>
  <si>
    <t>人</t>
    <phoneticPr fontId="1" type="noConversion"/>
  </si>
  <si>
    <t>启动会&amp;总结会</t>
    <phoneticPr fontId="1" type="noConversion"/>
  </si>
  <si>
    <t>客户经理</t>
    <phoneticPr fontId="1" type="noConversion"/>
  </si>
  <si>
    <t>1天</t>
    <phoneticPr fontId="1" type="noConversion"/>
  </si>
  <si>
    <t>背景板设计</t>
    <phoneticPr fontId="1" type="noConversion"/>
  </si>
  <si>
    <t>根据提供KV设计</t>
    <phoneticPr fontId="1" type="noConversion"/>
  </si>
  <si>
    <t>背景板搭建</t>
    <phoneticPr fontId="1" type="noConversion"/>
  </si>
  <si>
    <t>平米</t>
    <phoneticPr fontId="1" type="noConversion"/>
  </si>
  <si>
    <t>包含启动会与总结会2场会议</t>
    <phoneticPr fontId="1" type="noConversion"/>
  </si>
  <si>
    <t>张</t>
    <phoneticPr fontId="1" type="noConversion"/>
  </si>
  <si>
    <t>搭建制作</t>
    <phoneticPr fontId="1" type="noConversion"/>
  </si>
  <si>
    <t>185x260mm，预估共计32p/份，封面4p采用250克双铜，封面封底单面哑膜，内页28p采用157克双铜，全部双面4色印刷，骑马钉</t>
    <phoneticPr fontId="1" type="noConversion"/>
  </si>
  <si>
    <t>X展架</t>
    <phoneticPr fontId="1" type="noConversion"/>
  </si>
  <si>
    <t>活动场地租赁（预估）</t>
    <phoneticPr fontId="1" type="noConversion"/>
  </si>
  <si>
    <t>执行费用</t>
    <phoneticPr fontId="1" type="noConversion"/>
  </si>
  <si>
    <t>协会管理费+税</t>
    <phoneticPr fontId="1" type="noConversion"/>
  </si>
  <si>
    <t>桁架喷绘；4*3m</t>
    <phoneticPr fontId="1" type="noConversion"/>
  </si>
  <si>
    <t>医院/次</t>
    <phoneticPr fontId="1" type="noConversion"/>
  </si>
  <si>
    <t>协会税费+管理费（16.72%）</t>
    <phoneticPr fontId="1" type="noConversion"/>
  </si>
  <si>
    <t>上消化道内镜术前准备用药规范及其推广项目-预算明细</t>
    <phoneticPr fontId="1" type="noConversion"/>
  </si>
  <si>
    <t>包含易拉宝设计180x80（宣传展架设计），1张；话筒贴设计,2张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</si>
</sst>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&quot;¥&quot;#,##0.00_);[Red]\(&quot;¥&quot;#,##0.00\)"/>
    <numFmt numFmtId="178" formatCode="#,##0_ "/>
    <numFmt numFmtId="179" formatCode="_ &quot;\&quot;* #,##0_ ;_ &quot;\&quot;* \-#,##0_ ;_ &quot;\&quot;* &quot;-&quot;_ ;_ @_ "/>
    <numFmt numFmtId="180" formatCode="_ &quot;\&quot;* #,##0.00_ ;_ &quot;\&quot;* \-#,##0.00_ ;_ &quot;\&quot;* &quot;-&quot;??_ ;_ @_ "/>
    <numFmt numFmtId="181" formatCode="0.0000%"/>
    <numFmt numFmtId="182" formatCode="[$¥-804]#,##0"/>
    <numFmt numFmtId="183" formatCode="#,##0.0000;[Red]\-#,##0.0000"/>
  </numFmts>
  <fonts count="20">
    <font>
      <sz val="10"/>
      <name val="Verdan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theme="1"/>
      <name val="宋体"/>
      <family val="2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name val="宋体"/>
      <family val="3"/>
      <charset val="134"/>
    </font>
    <font>
      <sz val="9"/>
      <name val="Tahoma"/>
      <family val="2"/>
    </font>
    <font>
      <u/>
      <sz val="9"/>
      <name val="Tahoma"/>
      <family val="2"/>
    </font>
    <font>
      <sz val="10"/>
      <name val="Arial"/>
      <family val="2"/>
    </font>
    <font>
      <sz val="10"/>
      <name val="Geneva"/>
      <family val="2"/>
    </font>
    <font>
      <b/>
      <sz val="2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182" fontId="0" fillId="0" borderId="0"/>
    <xf numFmtId="182" fontId="2" fillId="0" borderId="0">
      <alignment vertical="center"/>
    </xf>
    <xf numFmtId="182" fontId="3" fillId="0" borderId="0"/>
    <xf numFmtId="182" fontId="3" fillId="0" borderId="0"/>
    <xf numFmtId="43" fontId="4" fillId="0" borderId="0" applyFont="0" applyFill="0" applyBorder="0" applyAlignment="0" applyProtection="0"/>
    <xf numFmtId="182" fontId="12" fillId="0" borderId="0" applyProtection="0"/>
    <xf numFmtId="182" fontId="14" fillId="0" borderId="0">
      <protection locked="0"/>
    </xf>
    <xf numFmtId="182" fontId="14" fillId="0" borderId="0"/>
    <xf numFmtId="182" fontId="15" fillId="0" borderId="0">
      <alignment vertical="center"/>
    </xf>
    <xf numFmtId="182" fontId="16" fillId="0" borderId="0" applyFill="0" applyBorder="0" applyAlignment="0" applyProtection="0">
      <alignment vertical="center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2" fontId="18" fillId="0" borderId="0"/>
    <xf numFmtId="182" fontId="17" fillId="0" borderId="0"/>
    <xf numFmtId="179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2" fontId="18" fillId="0" borderId="0"/>
  </cellStyleXfs>
  <cellXfs count="62">
    <xf numFmtId="182" fontId="0" fillId="0" borderId="0" xfId="0"/>
    <xf numFmtId="182" fontId="5" fillId="0" borderId="0" xfId="0" applyFont="1" applyAlignment="1">
      <alignment horizontal="center" vertical="center" wrapText="1"/>
    </xf>
    <xf numFmtId="182" fontId="6" fillId="0" borderId="0" xfId="0" applyFont="1" applyAlignment="1">
      <alignment horizontal="center" vertical="center" wrapText="1"/>
    </xf>
    <xf numFmtId="182" fontId="7" fillId="0" borderId="0" xfId="0" applyFont="1" applyAlignment="1">
      <alignment horizontal="center" vertical="center" wrapText="1"/>
    </xf>
    <xf numFmtId="182" fontId="7" fillId="0" borderId="1" xfId="1" applyFont="1" applyBorder="1" applyAlignment="1">
      <alignment horizontal="center" vertical="center" wrapText="1"/>
    </xf>
    <xf numFmtId="182" fontId="7" fillId="0" borderId="1" xfId="2" applyFont="1" applyFill="1" applyBorder="1" applyAlignment="1" applyProtection="1">
      <alignment horizontal="left" vertical="center" wrapText="1"/>
      <protection locked="0"/>
    </xf>
    <xf numFmtId="182" fontId="5" fillId="0" borderId="0" xfId="0" applyFont="1" applyAlignment="1">
      <alignment horizontal="left" vertical="center" wrapText="1"/>
    </xf>
    <xf numFmtId="182" fontId="5" fillId="0" borderId="1" xfId="0" applyFont="1" applyBorder="1" applyAlignment="1">
      <alignment horizontal="center" vertical="center" wrapText="1"/>
    </xf>
    <xf numFmtId="182" fontId="6" fillId="0" borderId="1" xfId="0" applyFont="1" applyBorder="1" applyAlignment="1">
      <alignment horizontal="center" vertical="center" wrapText="1"/>
    </xf>
    <xf numFmtId="182" fontId="7" fillId="0" borderId="1" xfId="7" applyFont="1" applyFill="1" applyBorder="1" applyAlignment="1" applyProtection="1">
      <alignment horizontal="left" vertical="center" wrapText="1"/>
      <protection locked="0"/>
    </xf>
    <xf numFmtId="182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left" vertical="center" wrapText="1"/>
    </xf>
    <xf numFmtId="38" fontId="5" fillId="0" borderId="0" xfId="0" applyNumberFormat="1" applyFont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right" vertical="center" wrapText="1"/>
    </xf>
    <xf numFmtId="177" fontId="1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5" fillId="0" borderId="1" xfId="0" applyNumberFormat="1" applyFont="1" applyBorder="1" applyAlignment="1">
      <alignment horizontal="right" vertical="center" wrapText="1"/>
    </xf>
    <xf numFmtId="38" fontId="5" fillId="0" borderId="0" xfId="0" applyNumberFormat="1" applyFont="1" applyAlignment="1">
      <alignment horizontal="right" vertical="center" wrapText="1"/>
    </xf>
    <xf numFmtId="182" fontId="10" fillId="3" borderId="1" xfId="0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40" fontId="5" fillId="0" borderId="0" xfId="0" applyNumberFormat="1" applyFont="1" applyAlignment="1">
      <alignment horizontal="right" vertical="center" wrapText="1"/>
    </xf>
    <xf numFmtId="182" fontId="11" fillId="2" borderId="1" xfId="2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 applyProtection="1">
      <alignment horizontal="center" vertical="center"/>
      <protection locked="0"/>
    </xf>
    <xf numFmtId="178" fontId="5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82" fontId="11" fillId="0" borderId="1" xfId="2" applyFont="1" applyFill="1" applyBorder="1" applyAlignment="1" applyProtection="1">
      <alignment horizontal="left" vertical="center" wrapText="1"/>
      <protection locked="0"/>
    </xf>
    <xf numFmtId="181" fontId="5" fillId="0" borderId="1" xfId="0" applyNumberFormat="1" applyFont="1" applyBorder="1" applyAlignment="1">
      <alignment horizontal="right" vertical="center" wrapText="1"/>
    </xf>
    <xf numFmtId="182" fontId="7" fillId="0" borderId="1" xfId="1" applyFont="1" applyBorder="1" applyAlignment="1">
      <alignment horizontal="center" vertical="center" wrapText="1"/>
    </xf>
    <xf numFmtId="182" fontId="9" fillId="4" borderId="1" xfId="0" applyFont="1" applyFill="1" applyBorder="1" applyAlignment="1">
      <alignment horizontal="center" vertical="center" wrapText="1"/>
    </xf>
    <xf numFmtId="38" fontId="9" fillId="4" borderId="1" xfId="0" applyNumberFormat="1" applyFont="1" applyFill="1" applyBorder="1" applyAlignment="1">
      <alignment horizontal="center" vertical="center" wrapText="1"/>
    </xf>
    <xf numFmtId="178" fontId="9" fillId="4" borderId="1" xfId="0" applyNumberFormat="1" applyFont="1" applyFill="1" applyBorder="1" applyAlignment="1">
      <alignment horizontal="center" vertical="center" wrapText="1"/>
    </xf>
    <xf numFmtId="40" fontId="9" fillId="4" borderId="1" xfId="0" applyNumberFormat="1" applyFont="1" applyFill="1" applyBorder="1" applyAlignment="1">
      <alignment horizontal="right" vertical="center" wrapText="1"/>
    </xf>
    <xf numFmtId="176" fontId="9" fillId="4" borderId="1" xfId="0" applyNumberFormat="1" applyFont="1" applyFill="1" applyBorder="1" applyAlignment="1">
      <alignment horizontal="center" vertical="center" wrapText="1"/>
    </xf>
    <xf numFmtId="182" fontId="7" fillId="3" borderId="1" xfId="2" applyFont="1" applyFill="1" applyBorder="1" applyAlignment="1" applyProtection="1">
      <alignment horizontal="left" vertical="center" wrapText="1"/>
      <protection locked="0"/>
    </xf>
    <xf numFmtId="182" fontId="13" fillId="3" borderId="1" xfId="2" applyFont="1" applyFill="1" applyBorder="1" applyAlignment="1" applyProtection="1">
      <alignment horizontal="left" vertical="center"/>
      <protection locked="0"/>
    </xf>
    <xf numFmtId="177" fontId="10" fillId="3" borderId="1" xfId="0" applyNumberFormat="1" applyFont="1" applyFill="1" applyBorder="1" applyAlignment="1">
      <alignment horizontal="right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40" fontId="5" fillId="0" borderId="1" xfId="0" applyNumberFormat="1" applyFont="1" applyBorder="1" applyAlignment="1">
      <alignment horizontal="right" vertical="center" wrapText="1"/>
    </xf>
    <xf numFmtId="182" fontId="7" fillId="0" borderId="2" xfId="1" applyFont="1" applyBorder="1" applyAlignment="1">
      <alignment horizontal="center" vertical="center" wrapText="1"/>
    </xf>
    <xf numFmtId="182" fontId="7" fillId="0" borderId="3" xfId="2" applyFont="1" applyFill="1" applyBorder="1" applyAlignment="1" applyProtection="1">
      <alignment horizontal="left" vertical="center" wrapText="1"/>
      <protection locked="0"/>
    </xf>
    <xf numFmtId="177" fontId="10" fillId="0" borderId="3" xfId="0" applyNumberFormat="1" applyFont="1" applyFill="1" applyBorder="1" applyAlignment="1">
      <alignment horizontal="right" vertical="center" wrapText="1"/>
    </xf>
    <xf numFmtId="182" fontId="10" fillId="3" borderId="3" xfId="0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right" vertical="center" wrapText="1"/>
    </xf>
    <xf numFmtId="182" fontId="11" fillId="0" borderId="4" xfId="2" applyFont="1" applyFill="1" applyBorder="1" applyAlignment="1" applyProtection="1">
      <alignment horizontal="left" vertical="center" wrapText="1"/>
      <protection locked="0"/>
    </xf>
    <xf numFmtId="182" fontId="7" fillId="0" borderId="1" xfId="1" applyFont="1" applyBorder="1" applyAlignment="1">
      <alignment horizontal="left" vertical="center" wrapText="1"/>
    </xf>
    <xf numFmtId="182" fontId="7" fillId="0" borderId="5" xfId="1" applyFont="1" applyBorder="1" applyAlignment="1">
      <alignment horizontal="center" vertical="center" wrapText="1"/>
    </xf>
    <xf numFmtId="182" fontId="11" fillId="0" borderId="5" xfId="2" applyFont="1" applyFill="1" applyBorder="1" applyAlignment="1" applyProtection="1">
      <alignment horizontal="left" vertical="center" wrapText="1"/>
      <protection locked="0"/>
    </xf>
    <xf numFmtId="10" fontId="5" fillId="0" borderId="1" xfId="0" applyNumberFormat="1" applyFont="1" applyBorder="1" applyAlignment="1">
      <alignment horizontal="right" vertical="center" wrapText="1"/>
    </xf>
    <xf numFmtId="183" fontId="5" fillId="0" borderId="0" xfId="0" applyNumberFormat="1" applyFont="1" applyAlignment="1">
      <alignment horizontal="right" vertical="center" wrapText="1"/>
    </xf>
    <xf numFmtId="40" fontId="8" fillId="0" borderId="1" xfId="0" applyNumberFormat="1" applyFont="1" applyBorder="1" applyAlignment="1">
      <alignment horizontal="right" vertical="center" wrapText="1"/>
    </xf>
    <xf numFmtId="182" fontId="8" fillId="0" borderId="2" xfId="0" applyFont="1" applyFill="1" applyBorder="1" applyAlignment="1">
      <alignment horizontal="center" vertical="center" wrapText="1"/>
    </xf>
    <xf numFmtId="182" fontId="8" fillId="0" borderId="3" xfId="0" applyFont="1" applyFill="1" applyBorder="1" applyAlignment="1">
      <alignment horizontal="center" vertical="center" wrapText="1"/>
    </xf>
    <xf numFmtId="182" fontId="8" fillId="0" borderId="4" xfId="0" applyFont="1" applyFill="1" applyBorder="1" applyAlignment="1">
      <alignment horizontal="center" vertical="center" wrapText="1"/>
    </xf>
    <xf numFmtId="182" fontId="19" fillId="0" borderId="1" xfId="0" applyFont="1" applyFill="1" applyBorder="1" applyAlignment="1">
      <alignment horizontal="center" vertical="center" wrapText="1"/>
    </xf>
    <xf numFmtId="182" fontId="8" fillId="0" borderId="1" xfId="0" applyFont="1" applyFill="1" applyBorder="1" applyAlignment="1">
      <alignment horizontal="center" vertical="center" wrapText="1"/>
    </xf>
    <xf numFmtId="182" fontId="7" fillId="0" borderId="5" xfId="1" applyFont="1" applyBorder="1" applyAlignment="1">
      <alignment horizontal="left" vertical="center" wrapText="1"/>
    </xf>
    <xf numFmtId="182" fontId="7" fillId="0" borderId="6" xfId="1" applyFont="1" applyBorder="1" applyAlignment="1">
      <alignment horizontal="left" vertical="center" wrapText="1"/>
    </xf>
    <xf numFmtId="182" fontId="7" fillId="0" borderId="5" xfId="1" applyFont="1" applyBorder="1" applyAlignment="1">
      <alignment horizontal="center" vertical="center" wrapText="1"/>
    </xf>
    <xf numFmtId="182" fontId="7" fillId="0" borderId="7" xfId="1" applyFont="1" applyBorder="1" applyAlignment="1">
      <alignment horizontal="center" vertical="center" wrapText="1"/>
    </xf>
    <xf numFmtId="182" fontId="7" fillId="0" borderId="6" xfId="1" applyFont="1" applyBorder="1" applyAlignment="1">
      <alignment horizontal="center" vertical="center" wrapText="1"/>
    </xf>
  </cellXfs>
  <cellStyles count="17">
    <cellStyle name="_HyperlinkAction" xfId="9"/>
    <cellStyle name="Dezimal [0]_1002_MDT" xfId="10"/>
    <cellStyle name="Dezimal_1002_MDT" xfId="11"/>
    <cellStyle name="Normal 2" xfId="7"/>
    <cellStyle name="Normal_Allocated_Table" xfId="12"/>
    <cellStyle name="Normal_Sheet1" xfId="2"/>
    <cellStyle name="Standard_1002_MDT" xfId="13"/>
    <cellStyle name="Währung [0]_1002_MDT" xfId="14"/>
    <cellStyle name="Währung_1002_MDT" xfId="15"/>
    <cellStyle name="常规" xfId="0" builtinId="0"/>
    <cellStyle name="常规 2" xfId="1"/>
    <cellStyle name="常规 3" xfId="5"/>
    <cellStyle name="常规 4" xfId="6"/>
    <cellStyle name="常规 5" xfId="8"/>
    <cellStyle name="千位分隔 2" xfId="4"/>
    <cellStyle name="样式 1" xfId="3"/>
    <cellStyle name="样式 1 2" xfId="16"/>
  </cellStyles>
  <dxfs count="0"/>
  <tableStyles count="0" defaultTableStyle="TableStyleMedium9" defaultPivotStyle="PivotStyleLight16"/>
  <colors>
    <mruColors>
      <color rgb="FF8E0C6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topLeftCell="A25" zoomScale="90" zoomScaleNormal="90" workbookViewId="0">
      <selection activeCell="K5" sqref="K5"/>
    </sheetView>
  </sheetViews>
  <sheetFormatPr defaultColWidth="9" defaultRowHeight="14.25"/>
  <cols>
    <col min="1" max="1" width="14" style="2" bestFit="1" customWidth="1"/>
    <col min="2" max="2" width="30.25" style="6" customWidth="1"/>
    <col min="3" max="3" width="11.375" style="16" bestFit="1" customWidth="1"/>
    <col min="4" max="4" width="11.625" style="1" bestFit="1" customWidth="1"/>
    <col min="5" max="5" width="13.375" style="24" bestFit="1" customWidth="1"/>
    <col min="6" max="6" width="10.625" style="24" customWidth="1"/>
    <col min="7" max="7" width="14.625" style="19" bestFit="1" customWidth="1"/>
    <col min="8" max="8" width="40.5" style="12" customWidth="1"/>
    <col min="9" max="16384" width="9" style="1"/>
  </cols>
  <sheetData>
    <row r="1" spans="1:8" ht="29.25">
      <c r="A1" s="55" t="s">
        <v>83</v>
      </c>
      <c r="B1" s="55"/>
      <c r="C1" s="55"/>
      <c r="D1" s="55"/>
      <c r="E1" s="55"/>
      <c r="F1" s="55"/>
      <c r="G1" s="55"/>
      <c r="H1" s="55"/>
    </row>
    <row r="2" spans="1:8" ht="24.6" customHeight="1">
      <c r="A2" s="28" t="s">
        <v>0</v>
      </c>
      <c r="B2" s="28" t="s">
        <v>1</v>
      </c>
      <c r="C2" s="29" t="s">
        <v>4</v>
      </c>
      <c r="D2" s="28" t="s">
        <v>5</v>
      </c>
      <c r="E2" s="30" t="s">
        <v>6</v>
      </c>
      <c r="F2" s="30" t="s">
        <v>12</v>
      </c>
      <c r="G2" s="31" t="s">
        <v>2</v>
      </c>
      <c r="H2" s="32" t="s">
        <v>3</v>
      </c>
    </row>
    <row r="3" spans="1:8" ht="15">
      <c r="A3" s="56" t="s">
        <v>17</v>
      </c>
      <c r="B3" s="56"/>
      <c r="C3" s="56"/>
      <c r="D3" s="56"/>
      <c r="E3" s="56"/>
      <c r="F3" s="56"/>
      <c r="G3" s="56"/>
      <c r="H3" s="56"/>
    </row>
    <row r="4" spans="1:8" s="3" customFormat="1" ht="30.75" customHeight="1">
      <c r="A4" s="57" t="s">
        <v>32</v>
      </c>
      <c r="B4" s="33" t="s">
        <v>30</v>
      </c>
      <c r="C4" s="35">
        <v>8000</v>
      </c>
      <c r="D4" s="21">
        <v>1</v>
      </c>
      <c r="E4" s="21">
        <v>1</v>
      </c>
      <c r="F4" s="21">
        <v>1</v>
      </c>
      <c r="G4" s="18">
        <f>C4*D4*E4*F4</f>
        <v>8000</v>
      </c>
      <c r="H4" s="25" t="s">
        <v>26</v>
      </c>
    </row>
    <row r="5" spans="1:8" s="3" customFormat="1" ht="49.5">
      <c r="A5" s="58"/>
      <c r="B5" s="33" t="s">
        <v>24</v>
      </c>
      <c r="C5" s="35">
        <v>80000</v>
      </c>
      <c r="D5" s="21">
        <v>1</v>
      </c>
      <c r="E5" s="21">
        <v>1</v>
      </c>
      <c r="F5" s="21">
        <v>1</v>
      </c>
      <c r="G5" s="18">
        <f>C5*D5*E5*F5</f>
        <v>80000</v>
      </c>
      <c r="H5" s="25" t="s">
        <v>29</v>
      </c>
    </row>
    <row r="6" spans="1:8" s="3" customFormat="1" ht="16.5">
      <c r="A6" s="27"/>
      <c r="B6" s="5"/>
      <c r="C6" s="13"/>
      <c r="D6" s="17"/>
      <c r="E6" s="21"/>
      <c r="F6" s="21" t="s">
        <v>20</v>
      </c>
      <c r="G6" s="18">
        <f>SUM(G4:G5)</f>
        <v>88000</v>
      </c>
      <c r="H6" s="25"/>
    </row>
    <row r="7" spans="1:8" ht="15">
      <c r="A7" s="56" t="s">
        <v>7</v>
      </c>
      <c r="B7" s="56"/>
      <c r="C7" s="56"/>
      <c r="D7" s="56"/>
      <c r="E7" s="56"/>
      <c r="F7" s="56"/>
      <c r="G7" s="56"/>
      <c r="H7" s="56"/>
    </row>
    <row r="8" spans="1:8" s="3" customFormat="1" ht="16.5">
      <c r="A8" s="4" t="s">
        <v>9</v>
      </c>
      <c r="B8" s="33" t="s">
        <v>18</v>
      </c>
      <c r="C8" s="13">
        <v>2000</v>
      </c>
      <c r="D8" s="17" t="s">
        <v>13</v>
      </c>
      <c r="E8" s="21">
        <v>1</v>
      </c>
      <c r="F8" s="21">
        <v>1</v>
      </c>
      <c r="G8" s="18">
        <f t="shared" ref="G8:G10" si="0">F8*E8*C8</f>
        <v>2000</v>
      </c>
      <c r="H8" s="25" t="s">
        <v>19</v>
      </c>
    </row>
    <row r="9" spans="1:8" s="3" customFormat="1" ht="16.5">
      <c r="A9" s="27" t="s">
        <v>9</v>
      </c>
      <c r="B9" s="33" t="s">
        <v>33</v>
      </c>
      <c r="C9" s="13">
        <v>25000</v>
      </c>
      <c r="D9" s="17" t="s">
        <v>34</v>
      </c>
      <c r="E9" s="21">
        <v>1</v>
      </c>
      <c r="F9" s="21">
        <v>1</v>
      </c>
      <c r="G9" s="18">
        <f t="shared" si="0"/>
        <v>25000</v>
      </c>
      <c r="H9" s="25"/>
    </row>
    <row r="10" spans="1:8" s="3" customFormat="1" ht="33">
      <c r="A10" s="4" t="s">
        <v>9</v>
      </c>
      <c r="B10" s="33" t="s">
        <v>15</v>
      </c>
      <c r="C10" s="13">
        <v>100</v>
      </c>
      <c r="D10" s="17" t="s">
        <v>10</v>
      </c>
      <c r="E10" s="21">
        <v>66</v>
      </c>
      <c r="F10" s="21">
        <v>6</v>
      </c>
      <c r="G10" s="18">
        <f t="shared" si="0"/>
        <v>39600</v>
      </c>
      <c r="H10" s="25" t="s">
        <v>35</v>
      </c>
    </row>
    <row r="11" spans="1:8" s="3" customFormat="1" ht="33">
      <c r="A11" s="4" t="s">
        <v>9</v>
      </c>
      <c r="B11" s="33" t="s">
        <v>14</v>
      </c>
      <c r="C11" s="13">
        <v>100</v>
      </c>
      <c r="D11" s="17" t="s">
        <v>8</v>
      </c>
      <c r="E11" s="21">
        <v>88</v>
      </c>
      <c r="F11" s="21">
        <v>6</v>
      </c>
      <c r="G11" s="18">
        <f t="shared" ref="G11" si="1">F11*E11*C11</f>
        <v>52800</v>
      </c>
      <c r="H11" s="25" t="s">
        <v>36</v>
      </c>
    </row>
    <row r="12" spans="1:8" s="3" customFormat="1" ht="33">
      <c r="A12" s="4" t="s">
        <v>9</v>
      </c>
      <c r="B12" s="33" t="s">
        <v>21</v>
      </c>
      <c r="C12" s="13">
        <v>100</v>
      </c>
      <c r="D12" s="17" t="s">
        <v>8</v>
      </c>
      <c r="E12" s="21">
        <v>64</v>
      </c>
      <c r="F12" s="21">
        <v>6</v>
      </c>
      <c r="G12" s="18">
        <f>F12*E12*C12</f>
        <v>38400</v>
      </c>
      <c r="H12" s="25" t="s">
        <v>31</v>
      </c>
    </row>
    <row r="13" spans="1:8" s="3" customFormat="1" ht="16.5">
      <c r="A13" s="4"/>
      <c r="B13" s="5"/>
      <c r="C13" s="13"/>
      <c r="D13" s="17"/>
      <c r="E13" s="21"/>
      <c r="F13" s="21" t="s">
        <v>16</v>
      </c>
      <c r="G13" s="18">
        <f>SUM(G8:G12)</f>
        <v>157800</v>
      </c>
      <c r="H13" s="25"/>
    </row>
    <row r="14" spans="1:8" s="3" customFormat="1" ht="16.5">
      <c r="A14" s="56" t="s">
        <v>65</v>
      </c>
      <c r="B14" s="56"/>
      <c r="C14" s="56"/>
      <c r="D14" s="56"/>
      <c r="E14" s="56"/>
      <c r="F14" s="56"/>
      <c r="G14" s="56"/>
      <c r="H14" s="56"/>
    </row>
    <row r="15" spans="1:8" s="3" customFormat="1" ht="16.5">
      <c r="A15" s="59" t="s">
        <v>53</v>
      </c>
      <c r="B15" s="33" t="s">
        <v>68</v>
      </c>
      <c r="C15" s="13">
        <v>5000</v>
      </c>
      <c r="D15" s="17" t="s">
        <v>73</v>
      </c>
      <c r="E15" s="21">
        <v>1</v>
      </c>
      <c r="F15" s="21">
        <v>1</v>
      </c>
      <c r="G15" s="18">
        <f>C15*E15*F15</f>
        <v>5000</v>
      </c>
      <c r="H15" s="25" t="s">
        <v>69</v>
      </c>
    </row>
    <row r="16" spans="1:8" s="3" customFormat="1" ht="33">
      <c r="A16" s="60"/>
      <c r="B16" s="33" t="s">
        <v>49</v>
      </c>
      <c r="C16" s="13">
        <v>800</v>
      </c>
      <c r="D16" s="17" t="s">
        <v>50</v>
      </c>
      <c r="E16" s="21">
        <v>1</v>
      </c>
      <c r="F16" s="21">
        <v>2</v>
      </c>
      <c r="G16" s="18">
        <f>C16*E16*F16</f>
        <v>1600</v>
      </c>
      <c r="H16" s="25" t="s">
        <v>84</v>
      </c>
    </row>
    <row r="17" spans="1:8" s="3" customFormat="1" ht="16.5">
      <c r="A17" s="59" t="s">
        <v>74</v>
      </c>
      <c r="B17" s="33" t="s">
        <v>70</v>
      </c>
      <c r="C17" s="13">
        <v>250</v>
      </c>
      <c r="D17" s="17" t="s">
        <v>71</v>
      </c>
      <c r="E17" s="21">
        <v>12</v>
      </c>
      <c r="F17" s="21">
        <v>2</v>
      </c>
      <c r="G17" s="18">
        <f t="shared" ref="G17:G22" si="2">C17*E17*F17</f>
        <v>6000</v>
      </c>
      <c r="H17" s="25" t="s">
        <v>80</v>
      </c>
    </row>
    <row r="18" spans="1:8" s="3" customFormat="1" ht="16.5">
      <c r="A18" s="60"/>
      <c r="B18" s="33" t="s">
        <v>76</v>
      </c>
      <c r="C18" s="13">
        <v>200</v>
      </c>
      <c r="D18" s="17" t="s">
        <v>55</v>
      </c>
      <c r="E18" s="21">
        <v>2</v>
      </c>
      <c r="F18" s="21">
        <v>2</v>
      </c>
      <c r="G18" s="18">
        <f t="shared" si="2"/>
        <v>800</v>
      </c>
      <c r="H18" s="25" t="s">
        <v>54</v>
      </c>
    </row>
    <row r="19" spans="1:8" s="3" customFormat="1" ht="16.5">
      <c r="A19" s="27" t="s">
        <v>56</v>
      </c>
      <c r="B19" s="33" t="s">
        <v>77</v>
      </c>
      <c r="C19" s="13">
        <v>10000</v>
      </c>
      <c r="D19" s="17" t="s">
        <v>57</v>
      </c>
      <c r="E19" s="21">
        <v>1</v>
      </c>
      <c r="F19" s="21">
        <v>2</v>
      </c>
      <c r="G19" s="18">
        <f t="shared" si="2"/>
        <v>20000</v>
      </c>
      <c r="H19" s="25" t="s">
        <v>72</v>
      </c>
    </row>
    <row r="20" spans="1:8" s="3" customFormat="1" ht="16.5">
      <c r="A20" s="47" t="s">
        <v>58</v>
      </c>
      <c r="B20" s="33" t="s">
        <v>59</v>
      </c>
      <c r="C20" s="13">
        <v>400</v>
      </c>
      <c r="D20" s="17" t="s">
        <v>61</v>
      </c>
      <c r="E20" s="21">
        <v>4</v>
      </c>
      <c r="F20" s="21">
        <v>2</v>
      </c>
      <c r="G20" s="18">
        <f t="shared" si="2"/>
        <v>3200</v>
      </c>
      <c r="H20" s="25" t="s">
        <v>60</v>
      </c>
    </row>
    <row r="21" spans="1:8" s="3" customFormat="1" ht="33">
      <c r="A21" s="27" t="s">
        <v>62</v>
      </c>
      <c r="B21" s="33" t="s">
        <v>63</v>
      </c>
      <c r="C21" s="13">
        <v>2500</v>
      </c>
      <c r="D21" s="17" t="s">
        <v>64</v>
      </c>
      <c r="E21" s="21">
        <v>1</v>
      </c>
      <c r="F21" s="21">
        <v>2</v>
      </c>
      <c r="G21" s="18">
        <f t="shared" si="2"/>
        <v>5000</v>
      </c>
      <c r="H21" s="25" t="s">
        <v>67</v>
      </c>
    </row>
    <row r="22" spans="1:8" s="3" customFormat="1" ht="16.5">
      <c r="A22" s="47" t="s">
        <v>78</v>
      </c>
      <c r="B22" s="46" t="s">
        <v>66</v>
      </c>
      <c r="C22" s="13">
        <v>800</v>
      </c>
      <c r="D22" s="17" t="s">
        <v>64</v>
      </c>
      <c r="E22" s="21">
        <v>1</v>
      </c>
      <c r="F22" s="21">
        <v>2</v>
      </c>
      <c r="G22" s="18">
        <f t="shared" si="2"/>
        <v>1600</v>
      </c>
      <c r="H22" s="48"/>
    </row>
    <row r="23" spans="1:8" s="3" customFormat="1" ht="16.5">
      <c r="A23" s="27"/>
      <c r="E23" s="21"/>
      <c r="F23" s="21" t="s">
        <v>25</v>
      </c>
      <c r="G23" s="18">
        <f>SUM(G15:G22)</f>
        <v>43200</v>
      </c>
      <c r="H23" s="25"/>
    </row>
    <row r="24" spans="1:8" s="3" customFormat="1" ht="16.5">
      <c r="A24" s="56" t="s">
        <v>40</v>
      </c>
      <c r="B24" s="56"/>
      <c r="C24" s="56"/>
      <c r="D24" s="56"/>
      <c r="E24" s="56"/>
      <c r="F24" s="56"/>
      <c r="G24" s="56"/>
      <c r="H24" s="56"/>
    </row>
    <row r="25" spans="1:8" s="3" customFormat="1" ht="16.5">
      <c r="A25" s="59" t="s">
        <v>40</v>
      </c>
      <c r="B25" s="33" t="s">
        <v>41</v>
      </c>
      <c r="C25" s="13">
        <v>30</v>
      </c>
      <c r="D25" s="17" t="s">
        <v>42</v>
      </c>
      <c r="E25" s="21">
        <v>48</v>
      </c>
      <c r="F25" s="21">
        <v>1</v>
      </c>
      <c r="G25" s="18">
        <f>C25*E25*F25</f>
        <v>1440</v>
      </c>
      <c r="H25" s="25" t="s">
        <v>46</v>
      </c>
    </row>
    <row r="26" spans="1:8" s="3" customFormat="1" ht="16.5">
      <c r="A26" s="60"/>
      <c r="B26" s="33" t="s">
        <v>43</v>
      </c>
      <c r="C26" s="13">
        <v>30</v>
      </c>
      <c r="D26" s="17" t="s">
        <v>42</v>
      </c>
      <c r="E26" s="21">
        <v>48</v>
      </c>
      <c r="F26" s="21">
        <v>1</v>
      </c>
      <c r="G26" s="18">
        <f>C26*E26*F26</f>
        <v>1440</v>
      </c>
      <c r="H26" s="25" t="s">
        <v>47</v>
      </c>
    </row>
    <row r="27" spans="1:8" s="3" customFormat="1" ht="49.5">
      <c r="A27" s="61"/>
      <c r="B27" s="33" t="s">
        <v>44</v>
      </c>
      <c r="C27" s="13">
        <v>8</v>
      </c>
      <c r="D27" s="17" t="s">
        <v>42</v>
      </c>
      <c r="E27" s="21">
        <v>2400</v>
      </c>
      <c r="F27" s="21">
        <v>1</v>
      </c>
      <c r="G27" s="18">
        <f t="shared" ref="G27:G28" si="3">C27*E27*F27</f>
        <v>19200</v>
      </c>
      <c r="H27" s="25" t="s">
        <v>75</v>
      </c>
    </row>
    <row r="28" spans="1:8" s="3" customFormat="1" ht="16.5">
      <c r="A28" s="27" t="s">
        <v>45</v>
      </c>
      <c r="B28" s="33" t="s">
        <v>52</v>
      </c>
      <c r="C28" s="13">
        <v>1000</v>
      </c>
      <c r="D28" s="17" t="s">
        <v>13</v>
      </c>
      <c r="E28" s="21">
        <v>1</v>
      </c>
      <c r="F28" s="21">
        <v>6</v>
      </c>
      <c r="G28" s="18">
        <f t="shared" si="3"/>
        <v>6000</v>
      </c>
      <c r="H28" s="25" t="s">
        <v>51</v>
      </c>
    </row>
    <row r="29" spans="1:8" s="3" customFormat="1" ht="16.5">
      <c r="A29" s="27"/>
      <c r="B29" s="5"/>
      <c r="C29" s="13"/>
      <c r="D29" s="17"/>
      <c r="E29" s="21"/>
      <c r="F29" s="21" t="s">
        <v>48</v>
      </c>
      <c r="G29" s="18">
        <f>SUM(G25:G28)</f>
        <v>28080</v>
      </c>
      <c r="H29" s="25"/>
    </row>
    <row r="30" spans="1:8" s="3" customFormat="1" ht="16.5">
      <c r="A30" s="39"/>
      <c r="B30" s="40"/>
      <c r="C30" s="41"/>
      <c r="D30" s="42"/>
      <c r="E30" s="43"/>
      <c r="F30" s="43"/>
      <c r="G30" s="44"/>
      <c r="H30" s="45"/>
    </row>
    <row r="31" spans="1:8" ht="15">
      <c r="A31" s="52" t="s">
        <v>11</v>
      </c>
      <c r="B31" s="53"/>
      <c r="C31" s="53"/>
      <c r="D31" s="53"/>
      <c r="E31" s="53"/>
      <c r="F31" s="53"/>
      <c r="G31" s="53"/>
      <c r="H31" s="54"/>
    </row>
    <row r="32" spans="1:8" ht="49.5">
      <c r="A32" s="8" t="s">
        <v>23</v>
      </c>
      <c r="B32" s="34" t="s">
        <v>22</v>
      </c>
      <c r="C32" s="14">
        <v>12000</v>
      </c>
      <c r="D32" s="20" t="s">
        <v>81</v>
      </c>
      <c r="E32" s="22">
        <v>20</v>
      </c>
      <c r="F32" s="22">
        <v>1</v>
      </c>
      <c r="G32" s="18">
        <f>C32*E32</f>
        <v>240000</v>
      </c>
      <c r="H32" s="9" t="s">
        <v>27</v>
      </c>
    </row>
    <row r="33" spans="1:8" ht="16.5">
      <c r="A33" s="8" t="s">
        <v>37</v>
      </c>
      <c r="B33" s="37">
        <v>0.06</v>
      </c>
      <c r="C33" s="14"/>
      <c r="D33" s="20"/>
      <c r="E33" s="22"/>
      <c r="F33" s="22"/>
      <c r="G33" s="18">
        <f>G32*B33</f>
        <v>14400</v>
      </c>
      <c r="H33" s="9"/>
    </row>
    <row r="34" spans="1:8" s="3" customFormat="1" ht="16.5">
      <c r="A34" s="27"/>
      <c r="B34" s="5"/>
      <c r="C34" s="13"/>
      <c r="D34" s="17"/>
      <c r="E34" s="21"/>
      <c r="F34" s="21" t="s">
        <v>2</v>
      </c>
      <c r="G34" s="18">
        <f>SUM(G32:G33)</f>
        <v>254400</v>
      </c>
      <c r="H34" s="25"/>
    </row>
    <row r="35" spans="1:8" ht="15">
      <c r="A35" s="52" t="s">
        <v>39</v>
      </c>
      <c r="B35" s="53"/>
      <c r="C35" s="53"/>
      <c r="D35" s="53"/>
      <c r="E35" s="53"/>
      <c r="F35" s="53"/>
      <c r="G35" s="53"/>
      <c r="H35" s="54"/>
    </row>
    <row r="36" spans="1:8">
      <c r="A36" s="8" t="s">
        <v>39</v>
      </c>
      <c r="B36" s="10"/>
      <c r="C36" s="26">
        <v>6.8686999999999998E-2</v>
      </c>
      <c r="D36" s="7"/>
      <c r="E36" s="23"/>
      <c r="F36" s="23"/>
      <c r="G36" s="38">
        <f>SUM(G34,G23,G13,G6,G29)*C36</f>
        <v>39253.246760000002</v>
      </c>
      <c r="H36" s="11"/>
    </row>
    <row r="37" spans="1:8" s="3" customFormat="1" ht="16.5">
      <c r="A37" s="27"/>
      <c r="B37" s="5"/>
      <c r="C37" s="13"/>
      <c r="D37" s="17"/>
      <c r="E37" s="21"/>
      <c r="F37" s="23" t="s">
        <v>16</v>
      </c>
      <c r="G37" s="18">
        <f>G36</f>
        <v>39253.246760000002</v>
      </c>
      <c r="H37" s="25"/>
    </row>
    <row r="38" spans="1:8" ht="15">
      <c r="A38" s="52" t="s">
        <v>79</v>
      </c>
      <c r="B38" s="53"/>
      <c r="C38" s="53"/>
      <c r="D38" s="53"/>
      <c r="E38" s="53"/>
      <c r="F38" s="53"/>
      <c r="G38" s="53"/>
      <c r="H38" s="54"/>
    </row>
    <row r="39" spans="1:8" ht="29.25" customHeight="1">
      <c r="A39" s="8" t="s">
        <v>82</v>
      </c>
      <c r="B39" s="10"/>
      <c r="C39" s="49">
        <v>0.16719999999999999</v>
      </c>
      <c r="D39" s="7"/>
      <c r="E39" s="23"/>
      <c r="F39" s="23"/>
      <c r="G39" s="38">
        <f>G41-G37-G34-G29-G23-G13-G6</f>
        <v>122615.99286536023</v>
      </c>
      <c r="H39" s="11"/>
    </row>
    <row r="40" spans="1:8" s="3" customFormat="1" ht="16.5">
      <c r="A40" s="27"/>
      <c r="B40" s="5"/>
      <c r="C40" s="13"/>
      <c r="D40" s="17"/>
      <c r="E40" s="21"/>
      <c r="F40" s="21" t="s">
        <v>38</v>
      </c>
      <c r="G40" s="18">
        <f>SUM(G39)</f>
        <v>122615.99286536023</v>
      </c>
      <c r="H40" s="25"/>
    </row>
    <row r="41" spans="1:8" ht="15">
      <c r="A41" s="7"/>
      <c r="B41" s="10"/>
      <c r="C41" s="15"/>
      <c r="D41" s="7"/>
      <c r="E41" s="23"/>
      <c r="F41" s="36" t="s">
        <v>28</v>
      </c>
      <c r="G41" s="51">
        <f>(G37+G34+G29+G23+G13+G6)/(1-16.72%)</f>
        <v>733349.23962536023</v>
      </c>
      <c r="H41" s="11"/>
    </row>
    <row r="42" spans="1:8">
      <c r="G42" s="50"/>
    </row>
  </sheetData>
  <mergeCells count="12">
    <mergeCell ref="A38:H38"/>
    <mergeCell ref="A35:H35"/>
    <mergeCell ref="A31:H31"/>
    <mergeCell ref="A1:H1"/>
    <mergeCell ref="A14:H14"/>
    <mergeCell ref="A7:H7"/>
    <mergeCell ref="A3:H3"/>
    <mergeCell ref="A4:A5"/>
    <mergeCell ref="A24:H24"/>
    <mergeCell ref="A25:A27"/>
    <mergeCell ref="A15:A16"/>
    <mergeCell ref="A17:A18"/>
  </mergeCells>
  <phoneticPr fontId="1" type="noConversion"/>
  <pageMargins left="0.25" right="0.25" top="0.75" bottom="0.75" header="0.3" footer="0.3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娄轩 Hana Lou</cp:lastModifiedBy>
  <cp:lastPrinted>2020-08-19T02:56:40Z</cp:lastPrinted>
  <dcterms:created xsi:type="dcterms:W3CDTF">2013-12-11T09:30:26Z</dcterms:created>
  <dcterms:modified xsi:type="dcterms:W3CDTF">2020-08-20T12:05:46Z</dcterms:modified>
</cp:coreProperties>
</file>