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5605" windowHeight="12075" tabRatio="773"/>
  </bookViews>
  <sheets>
    <sheet name="PE单" sheetId="21" r:id="rId1"/>
    <sheet name="签约" sheetId="22" r:id="rId2"/>
    <sheet name="执行" sheetId="23" r:id="rId3"/>
    <sheet name="成本" sheetId="25" r:id="rId4"/>
    <sheet name="其他（不含税）" sheetId="2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24" l="1"/>
  <c r="C12" i="24"/>
  <c r="C5" i="24"/>
  <c r="C4" i="24"/>
  <c r="I127" i="25"/>
  <c r="I126" i="25"/>
  <c r="I125" i="25"/>
  <c r="I124" i="25"/>
  <c r="I123" i="25"/>
  <c r="I122" i="25"/>
  <c r="I119" i="25"/>
  <c r="I118" i="25"/>
  <c r="I117" i="25"/>
  <c r="I116" i="25"/>
  <c r="I115" i="25"/>
  <c r="I113" i="25"/>
  <c r="I112" i="25"/>
  <c r="I111" i="25"/>
  <c r="G111" i="25"/>
  <c r="I110" i="25"/>
  <c r="I109" i="25"/>
  <c r="I108" i="25"/>
  <c r="G108" i="25"/>
  <c r="I107" i="25"/>
  <c r="G107" i="25"/>
  <c r="I101" i="25"/>
  <c r="G101" i="25"/>
  <c r="I100" i="25"/>
  <c r="G100" i="25"/>
  <c r="I99" i="25"/>
  <c r="G99" i="25"/>
  <c r="I98" i="25"/>
  <c r="G98" i="25"/>
  <c r="I97" i="25"/>
  <c r="G97" i="25"/>
  <c r="I96" i="25"/>
  <c r="G96" i="25"/>
  <c r="I95" i="25"/>
  <c r="G95" i="25"/>
  <c r="I94" i="25"/>
  <c r="I93" i="25"/>
  <c r="I92" i="25"/>
  <c r="I91" i="25"/>
  <c r="G91" i="25"/>
  <c r="I90" i="25"/>
  <c r="G90" i="25"/>
  <c r="I89" i="25"/>
  <c r="G89" i="25"/>
  <c r="I88" i="25"/>
  <c r="G88" i="25"/>
  <c r="I87" i="25"/>
  <c r="G87" i="25"/>
  <c r="I86" i="25"/>
  <c r="G86" i="25"/>
  <c r="I85" i="25"/>
  <c r="G85" i="25"/>
  <c r="I84" i="25"/>
  <c r="G84" i="25"/>
  <c r="I83" i="25"/>
  <c r="I82" i="25"/>
  <c r="I81" i="25"/>
  <c r="G81" i="25"/>
  <c r="I80" i="25"/>
  <c r="I79" i="25"/>
  <c r="G79" i="25"/>
  <c r="I78" i="25"/>
  <c r="G78" i="25"/>
  <c r="I77" i="25"/>
  <c r="G77" i="25"/>
  <c r="I76" i="25"/>
  <c r="G76" i="25"/>
  <c r="I75" i="25"/>
  <c r="G75" i="25"/>
  <c r="I74" i="25"/>
  <c r="G74" i="25"/>
  <c r="I73" i="25"/>
  <c r="G73" i="25"/>
  <c r="I67" i="25"/>
  <c r="G67" i="25"/>
  <c r="I66" i="25"/>
  <c r="G66" i="25"/>
  <c r="I65" i="25"/>
  <c r="G65" i="25"/>
  <c r="I64" i="25"/>
  <c r="G64" i="25"/>
  <c r="I63" i="25"/>
  <c r="G63" i="25"/>
  <c r="I62" i="25"/>
  <c r="G62" i="25"/>
  <c r="I61" i="25"/>
  <c r="G61" i="25"/>
  <c r="I60" i="25"/>
  <c r="G60" i="25"/>
  <c r="I59" i="25"/>
  <c r="I58" i="25"/>
  <c r="I57" i="25"/>
  <c r="G57" i="25"/>
  <c r="I56" i="25"/>
  <c r="G56" i="25"/>
  <c r="I55" i="25"/>
  <c r="G55" i="25"/>
  <c r="I54" i="25"/>
  <c r="G54" i="25"/>
  <c r="I53" i="25"/>
  <c r="I52" i="25"/>
  <c r="I51" i="25"/>
  <c r="G51" i="25"/>
  <c r="I50" i="25"/>
  <c r="I49" i="25"/>
  <c r="G49" i="25"/>
  <c r="I48" i="25"/>
  <c r="I47" i="25"/>
  <c r="G47" i="25"/>
  <c r="I46" i="25"/>
  <c r="G46" i="25"/>
  <c r="I45" i="25"/>
  <c r="G45" i="25"/>
  <c r="I44" i="25"/>
  <c r="G44" i="25"/>
  <c r="I43" i="25"/>
  <c r="G43" i="25"/>
  <c r="I42" i="25"/>
  <c r="G42" i="25"/>
  <c r="I41" i="25"/>
  <c r="G41" i="25"/>
  <c r="I40" i="25"/>
  <c r="G40" i="25"/>
  <c r="I33" i="25"/>
  <c r="G33" i="25"/>
  <c r="I32" i="25"/>
  <c r="I31" i="25"/>
  <c r="I30" i="25"/>
  <c r="G30" i="25"/>
  <c r="I29" i="25"/>
  <c r="G29" i="25"/>
  <c r="I28" i="25"/>
  <c r="G28" i="25"/>
  <c r="I27" i="25"/>
  <c r="G27" i="25"/>
  <c r="I26" i="25"/>
  <c r="G26" i="25"/>
  <c r="I25" i="25"/>
  <c r="G25" i="25"/>
  <c r="I24" i="25"/>
  <c r="G24" i="25"/>
  <c r="I23" i="25"/>
  <c r="G23" i="25"/>
  <c r="I22" i="25"/>
  <c r="G22" i="25"/>
  <c r="I21" i="25"/>
  <c r="G21" i="25"/>
  <c r="I20" i="25"/>
  <c r="G20" i="25"/>
  <c r="I19" i="25"/>
  <c r="G19" i="25"/>
  <c r="I18" i="25"/>
  <c r="G18" i="25"/>
  <c r="I17" i="25"/>
  <c r="G17" i="25"/>
  <c r="I16" i="25"/>
  <c r="G16" i="25"/>
  <c r="I15" i="25"/>
  <c r="G15" i="25"/>
  <c r="I14" i="25"/>
  <c r="G14" i="25"/>
  <c r="I13" i="25"/>
  <c r="G13" i="25"/>
  <c r="I12" i="25"/>
  <c r="G12" i="25"/>
  <c r="I11" i="25"/>
  <c r="G11" i="25"/>
  <c r="I10" i="25"/>
  <c r="G10" i="25"/>
  <c r="I9" i="25"/>
  <c r="G9" i="25"/>
  <c r="I8" i="25"/>
  <c r="G8" i="25"/>
  <c r="I7" i="25"/>
  <c r="G7" i="25"/>
  <c r="I6" i="25"/>
  <c r="G6" i="25"/>
  <c r="I5" i="25"/>
  <c r="G5" i="25"/>
  <c r="I4" i="25"/>
  <c r="I3" i="25"/>
  <c r="G3" i="25"/>
  <c r="I127" i="23"/>
  <c r="I126" i="23"/>
  <c r="I125" i="23"/>
  <c r="I124" i="23"/>
  <c r="I123" i="23"/>
  <c r="I122" i="23"/>
  <c r="I119" i="23"/>
  <c r="I117" i="23"/>
  <c r="I116" i="23"/>
  <c r="I115" i="23"/>
  <c r="I113" i="23"/>
  <c r="I112" i="23"/>
  <c r="I111" i="23"/>
  <c r="G111" i="23"/>
  <c r="I110" i="23"/>
  <c r="I109" i="23"/>
  <c r="I108" i="23"/>
  <c r="G108" i="23"/>
  <c r="I107" i="23"/>
  <c r="G107" i="23"/>
  <c r="I101" i="23"/>
  <c r="G101" i="23"/>
  <c r="I100" i="23"/>
  <c r="G100" i="23"/>
  <c r="I99" i="23"/>
  <c r="G99" i="23"/>
  <c r="I98" i="23"/>
  <c r="G98" i="23"/>
  <c r="I97" i="23"/>
  <c r="G97" i="23"/>
  <c r="I96" i="23"/>
  <c r="G96" i="23"/>
  <c r="I95" i="23"/>
  <c r="G95" i="23"/>
  <c r="I94" i="23"/>
  <c r="I93" i="23"/>
  <c r="I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I82" i="23"/>
  <c r="I81" i="23"/>
  <c r="G81" i="23"/>
  <c r="I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67" i="23"/>
  <c r="G67" i="23"/>
  <c r="I66" i="23"/>
  <c r="G66" i="23"/>
  <c r="I65" i="23"/>
  <c r="G65" i="23"/>
  <c r="I64" i="23"/>
  <c r="G64" i="23"/>
  <c r="I63" i="23"/>
  <c r="G63" i="23"/>
  <c r="I62" i="23"/>
  <c r="G62" i="23"/>
  <c r="I61" i="23"/>
  <c r="G61" i="23"/>
  <c r="I60" i="23"/>
  <c r="G60" i="23"/>
  <c r="I59" i="23"/>
  <c r="I58" i="23"/>
  <c r="I57" i="23"/>
  <c r="G57" i="23"/>
  <c r="I56" i="23"/>
  <c r="G56" i="23"/>
  <c r="I55" i="23"/>
  <c r="G55" i="23"/>
  <c r="I54" i="23"/>
  <c r="G54" i="23"/>
  <c r="I53" i="23"/>
  <c r="I52" i="23"/>
  <c r="I51" i="23"/>
  <c r="G51" i="23"/>
  <c r="I50" i="23"/>
  <c r="I49" i="23"/>
  <c r="G49" i="23"/>
  <c r="I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3" i="23"/>
  <c r="G33" i="23"/>
  <c r="I32" i="23"/>
  <c r="I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I3" i="23"/>
  <c r="G3" i="23"/>
  <c r="I97" i="22"/>
  <c r="I96" i="22"/>
  <c r="I95" i="22"/>
  <c r="I94" i="22"/>
  <c r="I93" i="22"/>
  <c r="I92" i="22"/>
  <c r="I91" i="22"/>
  <c r="G91" i="22"/>
  <c r="I90" i="22"/>
  <c r="G90" i="22"/>
  <c r="I89" i="22"/>
  <c r="G89" i="22"/>
  <c r="I88" i="22"/>
  <c r="G88" i="22"/>
  <c r="I87" i="22"/>
  <c r="G87" i="22"/>
  <c r="I86" i="22"/>
  <c r="G86" i="22"/>
  <c r="I85" i="22"/>
  <c r="G85" i="22"/>
  <c r="I84" i="22"/>
  <c r="G84" i="22"/>
  <c r="I83" i="22"/>
  <c r="G83" i="22"/>
  <c r="I82" i="22"/>
  <c r="G82" i="22"/>
  <c r="I81" i="22"/>
  <c r="G81" i="22"/>
  <c r="I80" i="22"/>
  <c r="G80" i="22"/>
  <c r="I79" i="22"/>
  <c r="G79" i="22"/>
  <c r="I78" i="22"/>
  <c r="G78" i="22"/>
  <c r="I77" i="22"/>
  <c r="G77" i="22"/>
  <c r="I76" i="22"/>
  <c r="G76" i="22"/>
  <c r="I75" i="22"/>
  <c r="G75" i="22"/>
  <c r="I74" i="22"/>
  <c r="G74" i="22"/>
  <c r="I73" i="22"/>
  <c r="G73" i="22"/>
  <c r="I72" i="22"/>
  <c r="G72" i="22"/>
  <c r="I71" i="22"/>
  <c r="G71" i="22"/>
  <c r="I70" i="22"/>
  <c r="G70" i="22"/>
  <c r="I69" i="22"/>
  <c r="G69" i="22"/>
  <c r="I68" i="22"/>
  <c r="G68" i="22"/>
  <c r="I67" i="22"/>
  <c r="G67" i="22"/>
  <c r="I66" i="22"/>
  <c r="G66" i="22"/>
  <c r="I65" i="22"/>
  <c r="G65" i="22"/>
  <c r="I64" i="22"/>
  <c r="I63" i="22"/>
  <c r="G63" i="22"/>
  <c r="I62" i="22"/>
  <c r="G62" i="22"/>
  <c r="I61" i="22"/>
  <c r="G61" i="22"/>
  <c r="I60" i="22"/>
  <c r="G60" i="22"/>
  <c r="I59" i="22"/>
  <c r="G59" i="22"/>
  <c r="I58" i="22"/>
  <c r="G58" i="22"/>
  <c r="I57" i="22"/>
  <c r="G57" i="22"/>
  <c r="I56" i="22"/>
  <c r="G56" i="22"/>
  <c r="I55" i="22"/>
  <c r="G55" i="22"/>
  <c r="I54" i="22"/>
  <c r="G54" i="22"/>
  <c r="I53" i="22"/>
  <c r="G53" i="22"/>
  <c r="I52" i="22"/>
  <c r="G52" i="22"/>
  <c r="I51" i="22"/>
  <c r="G51" i="22"/>
  <c r="I50" i="22"/>
  <c r="G50" i="22"/>
  <c r="I49" i="22"/>
  <c r="G49" i="22"/>
  <c r="I48" i="22"/>
  <c r="G48" i="22"/>
  <c r="I47" i="22"/>
  <c r="G47" i="22"/>
  <c r="I46" i="22"/>
  <c r="G46" i="22"/>
  <c r="I45" i="22"/>
  <c r="G45" i="22"/>
  <c r="I44" i="22"/>
  <c r="G44" i="22"/>
  <c r="I43" i="22"/>
  <c r="G43" i="22"/>
  <c r="I42" i="22"/>
  <c r="G42" i="22"/>
  <c r="I41" i="22"/>
  <c r="G41" i="22"/>
  <c r="I40" i="22"/>
  <c r="G40" i="22"/>
  <c r="I39" i="22"/>
  <c r="G39" i="22"/>
  <c r="I38" i="22"/>
  <c r="G38" i="22"/>
  <c r="I37" i="22"/>
  <c r="I36" i="22"/>
  <c r="G36" i="22"/>
  <c r="I35" i="22"/>
  <c r="G35" i="22"/>
  <c r="I34" i="22"/>
  <c r="G34" i="22"/>
  <c r="I33" i="22"/>
  <c r="G33" i="22"/>
  <c r="I32" i="22"/>
  <c r="G32" i="22"/>
  <c r="I31" i="22"/>
  <c r="G31" i="22"/>
  <c r="I30" i="22"/>
  <c r="G30" i="22"/>
  <c r="I29" i="22"/>
  <c r="G29" i="22"/>
  <c r="I28" i="22"/>
  <c r="G28" i="22"/>
  <c r="I27" i="22"/>
  <c r="G27" i="22"/>
  <c r="I26" i="22"/>
  <c r="G26" i="22"/>
  <c r="I25" i="22"/>
  <c r="G25" i="22"/>
  <c r="I24" i="22"/>
  <c r="G24" i="22"/>
  <c r="I23" i="22"/>
  <c r="G23" i="22"/>
  <c r="I22" i="22"/>
  <c r="G22" i="22"/>
  <c r="I21" i="22"/>
  <c r="G21" i="22"/>
  <c r="I20" i="22"/>
  <c r="G20" i="22"/>
  <c r="I19" i="22"/>
  <c r="G19" i="22"/>
  <c r="I18" i="22"/>
  <c r="G18" i="22"/>
  <c r="I17" i="22"/>
  <c r="G17" i="22"/>
  <c r="I16" i="22"/>
  <c r="G16" i="22"/>
  <c r="I15" i="22"/>
  <c r="G15" i="22"/>
  <c r="I14" i="22"/>
  <c r="G14" i="22"/>
  <c r="I13" i="22"/>
  <c r="G13" i="22"/>
  <c r="I12" i="22"/>
  <c r="G12" i="22"/>
  <c r="I11" i="22"/>
  <c r="G11" i="22"/>
  <c r="I10" i="22"/>
  <c r="G10" i="22"/>
  <c r="I9" i="22"/>
  <c r="G9" i="22"/>
  <c r="I8" i="22"/>
  <c r="G8" i="22"/>
  <c r="I7" i="22"/>
  <c r="G7" i="22"/>
  <c r="I6" i="22"/>
  <c r="G6" i="22"/>
  <c r="I5" i="22"/>
  <c r="G5" i="22"/>
  <c r="I4" i="22"/>
  <c r="G4" i="22"/>
  <c r="I3" i="22"/>
  <c r="G3" i="22"/>
  <c r="AC127" i="21"/>
  <c r="S127" i="21"/>
  <c r="AC126" i="21"/>
  <c r="S126" i="21"/>
  <c r="AC125" i="21"/>
  <c r="S125" i="21"/>
  <c r="AC124" i="21"/>
  <c r="S124" i="21"/>
  <c r="AC123" i="21"/>
  <c r="S123" i="21"/>
  <c r="AC122" i="21"/>
  <c r="S122" i="21"/>
  <c r="AC117" i="21"/>
  <c r="S117" i="21"/>
  <c r="AC116" i="21"/>
  <c r="S116" i="21"/>
  <c r="AC115" i="21"/>
  <c r="S115" i="21"/>
  <c r="AC113" i="21"/>
  <c r="S113" i="21"/>
  <c r="AC112" i="21"/>
  <c r="S112" i="21"/>
  <c r="AC111" i="21"/>
  <c r="AA111" i="21"/>
  <c r="S111" i="21"/>
  <c r="Q111" i="21"/>
  <c r="AC110" i="21"/>
  <c r="S110" i="21"/>
  <c r="AC109" i="21"/>
  <c r="S109" i="21"/>
  <c r="AC108" i="21"/>
  <c r="AA108" i="21"/>
  <c r="S108" i="21"/>
  <c r="Q108" i="21"/>
  <c r="AC107" i="21"/>
  <c r="AA107" i="21"/>
  <c r="S107" i="21"/>
  <c r="Q107" i="21"/>
  <c r="AC101" i="21"/>
  <c r="AA101" i="21"/>
  <c r="S101" i="21"/>
  <c r="Q101" i="21"/>
  <c r="AC100" i="21"/>
  <c r="AA100" i="21"/>
  <c r="S100" i="21"/>
  <c r="Q100" i="21"/>
  <c r="AC99" i="21"/>
  <c r="AA99" i="21"/>
  <c r="S99" i="21"/>
  <c r="Q99" i="21"/>
  <c r="AC98" i="21"/>
  <c r="AA98" i="21"/>
  <c r="S98" i="21"/>
  <c r="Q98" i="21"/>
  <c r="AC97" i="21"/>
  <c r="AA97" i="21"/>
  <c r="S97" i="21"/>
  <c r="Q97" i="21"/>
  <c r="I97" i="21"/>
  <c r="AC96" i="21"/>
  <c r="AA96" i="21"/>
  <c r="S96" i="21"/>
  <c r="Q96" i="21"/>
  <c r="I96" i="21"/>
  <c r="AC95" i="21"/>
  <c r="AA95" i="21"/>
  <c r="S95" i="21"/>
  <c r="Q95" i="21"/>
  <c r="I95" i="21"/>
  <c r="AC94" i="21"/>
  <c r="S94" i="21"/>
  <c r="I94" i="21"/>
  <c r="AC93" i="21"/>
  <c r="S93" i="21"/>
  <c r="I93" i="21"/>
  <c r="AC92" i="21"/>
  <c r="S92" i="21"/>
  <c r="I92" i="21"/>
  <c r="AC91" i="21"/>
  <c r="AA91" i="21"/>
  <c r="S91" i="21"/>
  <c r="Q91" i="21"/>
  <c r="I91" i="21"/>
  <c r="G91" i="21"/>
  <c r="AC90" i="21"/>
  <c r="AA90" i="21"/>
  <c r="S90" i="21"/>
  <c r="Q90" i="21"/>
  <c r="I90" i="21"/>
  <c r="G90" i="21"/>
  <c r="AC89" i="21"/>
  <c r="AA89" i="21"/>
  <c r="S89" i="21"/>
  <c r="Q89" i="21"/>
  <c r="I89" i="21"/>
  <c r="G89" i="21"/>
  <c r="AC88" i="21"/>
  <c r="AA88" i="21"/>
  <c r="S88" i="21"/>
  <c r="Q88" i="21"/>
  <c r="I88" i="21"/>
  <c r="G88" i="21"/>
  <c r="AC87" i="21"/>
  <c r="AA87" i="21"/>
  <c r="S87" i="21"/>
  <c r="Q87" i="21"/>
  <c r="I87" i="21"/>
  <c r="G87" i="21"/>
  <c r="AC86" i="21"/>
  <c r="AA86" i="21"/>
  <c r="S86" i="21"/>
  <c r="Q86" i="21"/>
  <c r="I86" i="21"/>
  <c r="G86" i="21"/>
  <c r="AC85" i="21"/>
  <c r="AA85" i="21"/>
  <c r="S85" i="21"/>
  <c r="Q85" i="21"/>
  <c r="I85" i="21"/>
  <c r="G85" i="21"/>
  <c r="AC84" i="21"/>
  <c r="AA84" i="21"/>
  <c r="S84" i="21"/>
  <c r="Q84" i="21"/>
  <c r="I84" i="21"/>
  <c r="G84" i="21"/>
  <c r="AC83" i="21"/>
  <c r="S83" i="21"/>
  <c r="I83" i="21"/>
  <c r="G83" i="21"/>
  <c r="AC82" i="21"/>
  <c r="S82" i="21"/>
  <c r="I82" i="21"/>
  <c r="G82" i="21"/>
  <c r="AC81" i="21"/>
  <c r="AA81" i="21"/>
  <c r="S81" i="21"/>
  <c r="Q81" i="21"/>
  <c r="I81" i="21"/>
  <c r="G81" i="21"/>
  <c r="AC80" i="21"/>
  <c r="S80" i="21"/>
  <c r="I80" i="21"/>
  <c r="G80" i="21"/>
  <c r="AC79" i="21"/>
  <c r="AA79" i="21"/>
  <c r="S79" i="21"/>
  <c r="Q79" i="21"/>
  <c r="I79" i="21"/>
  <c r="G79" i="21"/>
  <c r="AC78" i="21"/>
  <c r="AA78" i="21"/>
  <c r="S78" i="21"/>
  <c r="Q78" i="21"/>
  <c r="I78" i="21"/>
  <c r="G78" i="21"/>
  <c r="AC77" i="21"/>
  <c r="AA77" i="21"/>
  <c r="S77" i="21"/>
  <c r="Q77" i="21"/>
  <c r="I77" i="21"/>
  <c r="G77" i="21"/>
  <c r="AC76" i="21"/>
  <c r="AA76" i="21"/>
  <c r="S76" i="21"/>
  <c r="Q76" i="21"/>
  <c r="I76" i="21"/>
  <c r="G76" i="21"/>
  <c r="AC75" i="21"/>
  <c r="AA75" i="21"/>
  <c r="S75" i="21"/>
  <c r="Q75" i="21"/>
  <c r="I75" i="21"/>
  <c r="G75" i="21"/>
  <c r="AC74" i="21"/>
  <c r="AA74" i="21"/>
  <c r="S74" i="21"/>
  <c r="Q74" i="21"/>
  <c r="I74" i="21"/>
  <c r="G74" i="21"/>
  <c r="AC73" i="21"/>
  <c r="AA73" i="21"/>
  <c r="S73" i="21"/>
  <c r="Q73" i="21"/>
  <c r="I73" i="21"/>
  <c r="G73" i="21"/>
  <c r="I72" i="21"/>
  <c r="G72" i="21"/>
  <c r="I71" i="21"/>
  <c r="G71" i="21"/>
  <c r="I70" i="21"/>
  <c r="G70" i="21"/>
  <c r="I69" i="21"/>
  <c r="G69" i="21"/>
  <c r="I68" i="21"/>
  <c r="G68" i="21"/>
  <c r="AC67" i="21"/>
  <c r="AA67" i="21"/>
  <c r="S67" i="21"/>
  <c r="Q67" i="21"/>
  <c r="I67" i="21"/>
  <c r="G67" i="21"/>
  <c r="AC66" i="21"/>
  <c r="AA66" i="21"/>
  <c r="S66" i="21"/>
  <c r="Q66" i="21"/>
  <c r="I66" i="21"/>
  <c r="G66" i="21"/>
  <c r="AC65" i="21"/>
  <c r="AA65" i="21"/>
  <c r="S65" i="21"/>
  <c r="Q65" i="21"/>
  <c r="I65" i="21"/>
  <c r="G65" i="21"/>
  <c r="AC64" i="21"/>
  <c r="AA64" i="21"/>
  <c r="S64" i="21"/>
  <c r="Q64" i="21"/>
  <c r="I64" i="21"/>
  <c r="AC63" i="21"/>
  <c r="AA63" i="21"/>
  <c r="S63" i="21"/>
  <c r="Q63" i="21"/>
  <c r="I63" i="21"/>
  <c r="G63" i="21"/>
  <c r="AC62" i="21"/>
  <c r="AA62" i="21"/>
  <c r="S62" i="21"/>
  <c r="Q62" i="21"/>
  <c r="I62" i="21"/>
  <c r="G62" i="21"/>
  <c r="AC61" i="21"/>
  <c r="AA61" i="21"/>
  <c r="S61" i="21"/>
  <c r="Q61" i="21"/>
  <c r="I61" i="21"/>
  <c r="G61" i="21"/>
  <c r="AC60" i="21"/>
  <c r="AA60" i="21"/>
  <c r="S60" i="21"/>
  <c r="Q60" i="21"/>
  <c r="I60" i="21"/>
  <c r="G60" i="21"/>
  <c r="AC59" i="21"/>
  <c r="S59" i="21"/>
  <c r="I59" i="21"/>
  <c r="G59" i="21"/>
  <c r="AC58" i="21"/>
  <c r="S58" i="21"/>
  <c r="I58" i="21"/>
  <c r="G58" i="21"/>
  <c r="AC57" i="21"/>
  <c r="AA57" i="21"/>
  <c r="S57" i="21"/>
  <c r="Q57" i="21"/>
  <c r="I57" i="21"/>
  <c r="G57" i="21"/>
  <c r="AC56" i="21"/>
  <c r="AA56" i="21"/>
  <c r="S56" i="21"/>
  <c r="Q56" i="21"/>
  <c r="I56" i="21"/>
  <c r="G56" i="21"/>
  <c r="AC55" i="21"/>
  <c r="AA55" i="21"/>
  <c r="S55" i="21"/>
  <c r="Q55" i="21"/>
  <c r="I55" i="21"/>
  <c r="G55" i="21"/>
  <c r="AC54" i="21"/>
  <c r="AA54" i="21"/>
  <c r="S54" i="21"/>
  <c r="Q54" i="21"/>
  <c r="I54" i="21"/>
  <c r="G54" i="21"/>
  <c r="AC53" i="21"/>
  <c r="S53" i="21"/>
  <c r="I53" i="21"/>
  <c r="G53" i="21"/>
  <c r="AC52" i="21"/>
  <c r="S52" i="21"/>
  <c r="I52" i="21"/>
  <c r="G52" i="21"/>
  <c r="AC51" i="21"/>
  <c r="AA51" i="21"/>
  <c r="S51" i="21"/>
  <c r="Q51" i="21"/>
  <c r="I51" i="21"/>
  <c r="G51" i="21"/>
  <c r="AC50" i="21"/>
  <c r="S50" i="21"/>
  <c r="I50" i="21"/>
  <c r="G50" i="21"/>
  <c r="AC49" i="21"/>
  <c r="AA49" i="21"/>
  <c r="S49" i="21"/>
  <c r="Q49" i="21"/>
  <c r="I49" i="21"/>
  <c r="G49" i="21"/>
  <c r="AC48" i="21"/>
  <c r="S48" i="21"/>
  <c r="I48" i="21"/>
  <c r="G48" i="21"/>
  <c r="AC47" i="21"/>
  <c r="AA47" i="21"/>
  <c r="S47" i="21"/>
  <c r="Q47" i="21"/>
  <c r="I47" i="21"/>
  <c r="G47" i="21"/>
  <c r="AC46" i="21"/>
  <c r="AA46" i="21"/>
  <c r="S46" i="21"/>
  <c r="Q46" i="21"/>
  <c r="I46" i="21"/>
  <c r="G46" i="21"/>
  <c r="AC45" i="21"/>
  <c r="AA45" i="21"/>
  <c r="S45" i="21"/>
  <c r="Q45" i="21"/>
  <c r="I45" i="21"/>
  <c r="G45" i="21"/>
  <c r="AC44" i="21"/>
  <c r="AA44" i="21"/>
  <c r="S44" i="21"/>
  <c r="Q44" i="21"/>
  <c r="I44" i="21"/>
  <c r="G44" i="21"/>
  <c r="AC43" i="21"/>
  <c r="AA43" i="21"/>
  <c r="S43" i="21"/>
  <c r="Q43" i="21"/>
  <c r="I43" i="21"/>
  <c r="G43" i="21"/>
  <c r="AC42" i="21"/>
  <c r="AA42" i="21"/>
  <c r="S42" i="21"/>
  <c r="Q42" i="21"/>
  <c r="I42" i="21"/>
  <c r="G42" i="21"/>
  <c r="AC41" i="21"/>
  <c r="AA41" i="21"/>
  <c r="S41" i="21"/>
  <c r="Q41" i="21"/>
  <c r="I41" i="21"/>
  <c r="G41" i="21"/>
  <c r="AC40" i="21"/>
  <c r="AA40" i="21"/>
  <c r="S40" i="21"/>
  <c r="Q40" i="21"/>
  <c r="I40" i="21"/>
  <c r="G40" i="21"/>
  <c r="I39" i="21"/>
  <c r="G39" i="21"/>
  <c r="AH38" i="21"/>
  <c r="I38" i="21"/>
  <c r="G38" i="21"/>
  <c r="I37" i="21"/>
  <c r="I36" i="21"/>
  <c r="G36" i="21"/>
  <c r="I35" i="21"/>
  <c r="G35" i="21"/>
  <c r="I34" i="21"/>
  <c r="G34" i="21"/>
  <c r="AC33" i="21"/>
  <c r="AA33" i="21"/>
  <c r="S33" i="21"/>
  <c r="Q33" i="21"/>
  <c r="I33" i="21"/>
  <c r="G33" i="21"/>
  <c r="AC32" i="21"/>
  <c r="S32" i="21"/>
  <c r="I32" i="21"/>
  <c r="G32" i="21"/>
  <c r="AC31" i="21"/>
  <c r="S31" i="21"/>
  <c r="I31" i="21"/>
  <c r="G31" i="21"/>
  <c r="AC30" i="21"/>
  <c r="AA30" i="21"/>
  <c r="S30" i="21"/>
  <c r="Q30" i="21"/>
  <c r="I30" i="21"/>
  <c r="G30" i="21"/>
  <c r="AC29" i="21"/>
  <c r="AA29" i="21"/>
  <c r="S29" i="21"/>
  <c r="Q29" i="21"/>
  <c r="I29" i="21"/>
  <c r="G29" i="21"/>
  <c r="AC28" i="21"/>
  <c r="AA28" i="21"/>
  <c r="S28" i="21"/>
  <c r="Q28" i="21"/>
  <c r="I28" i="21"/>
  <c r="G28" i="21"/>
  <c r="AC27" i="21"/>
  <c r="AA27" i="21"/>
  <c r="S27" i="21"/>
  <c r="Q27" i="21"/>
  <c r="I27" i="21"/>
  <c r="G27" i="21"/>
  <c r="AC26" i="21"/>
  <c r="AA26" i="21"/>
  <c r="S26" i="21"/>
  <c r="Q26" i="21"/>
  <c r="I26" i="21"/>
  <c r="G26" i="21"/>
  <c r="AC25" i="21"/>
  <c r="AA25" i="21"/>
  <c r="S25" i="21"/>
  <c r="Q25" i="21"/>
  <c r="I25" i="21"/>
  <c r="G25" i="21"/>
  <c r="AC24" i="21"/>
  <c r="AA24" i="21"/>
  <c r="S24" i="21"/>
  <c r="Q24" i="21"/>
  <c r="I24" i="21"/>
  <c r="G24" i="21"/>
  <c r="AC23" i="21"/>
  <c r="AA23" i="21"/>
  <c r="S23" i="21"/>
  <c r="Q23" i="21"/>
  <c r="I23" i="21"/>
  <c r="G23" i="21"/>
  <c r="AC22" i="21"/>
  <c r="AA22" i="21"/>
  <c r="S22" i="21"/>
  <c r="Q22" i="21"/>
  <c r="I22" i="21"/>
  <c r="G22" i="21"/>
  <c r="AC21" i="21"/>
  <c r="AA21" i="21"/>
  <c r="S21" i="21"/>
  <c r="Q21" i="21"/>
  <c r="I21" i="21"/>
  <c r="G21" i="21"/>
  <c r="AC20" i="21"/>
  <c r="AA20" i="21"/>
  <c r="S20" i="21"/>
  <c r="Q20" i="21"/>
  <c r="I20" i="21"/>
  <c r="G20" i="21"/>
  <c r="AC19" i="21"/>
  <c r="AA19" i="21"/>
  <c r="S19" i="21"/>
  <c r="Q19" i="21"/>
  <c r="I19" i="21"/>
  <c r="G19" i="21"/>
  <c r="AC18" i="21"/>
  <c r="AA18" i="21"/>
  <c r="S18" i="21"/>
  <c r="Q18" i="21"/>
  <c r="I18" i="21"/>
  <c r="G18" i="21"/>
  <c r="AC17" i="21"/>
  <c r="AA17" i="21"/>
  <c r="S17" i="21"/>
  <c r="Q17" i="21"/>
  <c r="I17" i="21"/>
  <c r="G17" i="21"/>
  <c r="AC16" i="21"/>
  <c r="AA16" i="21"/>
  <c r="S16" i="21"/>
  <c r="Q16" i="21"/>
  <c r="I16" i="21"/>
  <c r="G16" i="21"/>
  <c r="AC15" i="21"/>
  <c r="AA15" i="21"/>
  <c r="S15" i="21"/>
  <c r="Q15" i="21"/>
  <c r="I15" i="21"/>
  <c r="G15" i="21"/>
  <c r="AC14" i="21"/>
  <c r="AA14" i="21"/>
  <c r="S14" i="21"/>
  <c r="Q14" i="21"/>
  <c r="I14" i="21"/>
  <c r="G14" i="21"/>
  <c r="AC13" i="21"/>
  <c r="AA13" i="21"/>
  <c r="S13" i="21"/>
  <c r="Q13" i="21"/>
  <c r="I13" i="21"/>
  <c r="G13" i="21"/>
  <c r="AC12" i="21"/>
  <c r="AA12" i="21"/>
  <c r="S12" i="21"/>
  <c r="Q12" i="21"/>
  <c r="I12" i="21"/>
  <c r="G12" i="21"/>
  <c r="AC11" i="21"/>
  <c r="AA11" i="21"/>
  <c r="S11" i="21"/>
  <c r="Q11" i="21"/>
  <c r="I11" i="21"/>
  <c r="G11" i="21"/>
  <c r="AC10" i="21"/>
  <c r="AA10" i="21"/>
  <c r="S10" i="21"/>
  <c r="Q10" i="21"/>
  <c r="I10" i="21"/>
  <c r="G10" i="21"/>
  <c r="AC9" i="21"/>
  <c r="AA9" i="21"/>
  <c r="S9" i="21"/>
  <c r="Q9" i="21"/>
  <c r="I9" i="21"/>
  <c r="G9" i="21"/>
  <c r="AQ8" i="21"/>
  <c r="AP8" i="21"/>
  <c r="AN8" i="21"/>
  <c r="AM8" i="21"/>
  <c r="AL8" i="21"/>
  <c r="AC8" i="21"/>
  <c r="AA8" i="21"/>
  <c r="S8" i="21"/>
  <c r="Q8" i="21"/>
  <c r="I8" i="21"/>
  <c r="G8" i="21"/>
  <c r="AC7" i="21"/>
  <c r="AA7" i="21"/>
  <c r="S7" i="21"/>
  <c r="Q7" i="21"/>
  <c r="I7" i="21"/>
  <c r="G7" i="21"/>
  <c r="AQ6" i="21"/>
  <c r="AO6" i="21"/>
  <c r="AC6" i="21"/>
  <c r="AA6" i="21"/>
  <c r="S6" i="21"/>
  <c r="Q6" i="21"/>
  <c r="I6" i="21"/>
  <c r="G6" i="21"/>
  <c r="AQ5" i="21"/>
  <c r="AO5" i="21"/>
  <c r="AC5" i="21"/>
  <c r="AA5" i="21"/>
  <c r="S5" i="21"/>
  <c r="Q5" i="21"/>
  <c r="I5" i="21"/>
  <c r="G5" i="21"/>
  <c r="AQ4" i="21"/>
  <c r="AO4" i="21"/>
  <c r="AC4" i="21"/>
  <c r="S4" i="21"/>
  <c r="I4" i="21"/>
  <c r="G4" i="21"/>
  <c r="AQ3" i="21"/>
  <c r="AO3" i="21"/>
  <c r="AC3" i="21"/>
  <c r="AA3" i="21"/>
  <c r="S3" i="21"/>
  <c r="Q3" i="21"/>
  <c r="I3" i="21"/>
  <c r="G3" i="21"/>
</calcChain>
</file>

<file path=xl/sharedStrings.xml><?xml version="1.0" encoding="utf-8"?>
<sst xmlns="http://schemas.openxmlformats.org/spreadsheetml/2006/main" count="1565" uniqueCount="217">
  <si>
    <t>报价单-签约</t>
  </si>
  <si>
    <t>报价单-执行</t>
  </si>
  <si>
    <t>浙江启动会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</si>
  <si>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</si>
  <si>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</si>
  <si>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</si>
  <si>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</si>
  <si>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</si>
  <si>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</si>
  <si>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</si>
  <si>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</si>
  <si>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</si>
  <si>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小类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</si>
  <si>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</si>
  <si>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</si>
  <si>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</si>
  <si>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</si>
  <si>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</si>
  <si>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</si>
  <si>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</si>
  <si>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</si>
  <si>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</si>
  <si>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</si>
  <si>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调研</t>
  </si>
  <si>
    <t>定量调研及定性调研结论终期报告撰写</t>
  </si>
  <si>
    <t>份</t>
  </si>
  <si>
    <t>会务</t>
  </si>
  <si>
    <t>幻灯片美化图文格式，共计2个ppt，合计医学内容45页</t>
  </si>
  <si>
    <t>调研（搭建）费用</t>
  </si>
  <si>
    <t>调研费用</t>
  </si>
  <si>
    <t>直播（AV）</t>
  </si>
  <si>
    <t>文献检索</t>
  </si>
  <si>
    <t>篇</t>
  </si>
  <si>
    <t>会场酒店场地租赁</t>
  </si>
  <si>
    <t>按5星级酒店标准，半天主会场，半天搭建彩排（估计1.5天）100人1天  150平左右（包含LED屏幕、音箱1套、话筒*4个等相关会议设备）</t>
  </si>
  <si>
    <t>场</t>
  </si>
  <si>
    <t>常年</t>
  </si>
  <si>
    <t>搭建</t>
  </si>
  <si>
    <t>设计服务</t>
  </si>
  <si>
    <t>启动会kv设计</t>
  </si>
  <si>
    <t>日程展架、指示展架</t>
  </si>
  <si>
    <t>签到台卡</t>
  </si>
  <si>
    <t>A3桌卡，157g铜版纸</t>
  </si>
  <si>
    <t>个</t>
  </si>
  <si>
    <t>税费</t>
  </si>
  <si>
    <t>/</t>
  </si>
  <si>
    <t>会议日程海报设计，每期内容（主题、时间、嘉宾照片及介绍）</t>
  </si>
  <si>
    <t>人名台卡</t>
  </si>
  <si>
    <t>A4桌卡，157g铜版纸，11位专家的人名台卡（备用5张）</t>
  </si>
  <si>
    <t>Total</t>
  </si>
  <si>
    <t>讲台贴、嘉宾台卡等小件</t>
  </si>
  <si>
    <t>会议签到背景板</t>
  </si>
  <si>
    <t>桁架宝丽布（签到背景板）</t>
  </si>
  <si>
    <t>物料制作</t>
  </si>
  <si>
    <t>背景板，桁架喷绘5000*3000mm</t>
  </si>
  <si>
    <t>张</t>
  </si>
  <si>
    <t>A4日程卡</t>
  </si>
  <si>
    <t>展架，展架1200*2000mm</t>
  </si>
  <si>
    <t>X展架-指示牌</t>
  </si>
  <si>
    <t>120*200cm，3个</t>
  </si>
  <si>
    <t>日程单页，放置在会议现场桌面供参会人员查阅，铜版纸A4尺寸</t>
  </si>
  <si>
    <t>讲台贴</t>
  </si>
  <si>
    <t>kt板</t>
  </si>
  <si>
    <t>讲台贴，KT板写真</t>
  </si>
  <si>
    <t>话筒贴</t>
  </si>
  <si>
    <t>嘉宾台卡，主席、讲者等姓名展示，铜版纸A4尺寸</t>
  </si>
  <si>
    <t>签到表</t>
  </si>
  <si>
    <t>第一项小计</t>
  </si>
  <si>
    <t>A3指示水牌</t>
  </si>
  <si>
    <t>直播设备</t>
  </si>
  <si>
    <t>高性能电脑</t>
  </si>
  <si>
    <t>台</t>
  </si>
  <si>
    <t>日程卡更改制作</t>
  </si>
  <si>
    <t>现场新增</t>
  </si>
  <si>
    <t>高清视频采集卡</t>
  </si>
  <si>
    <t>日程展架更改制作</t>
  </si>
  <si>
    <t>专业声卡</t>
  </si>
  <si>
    <t>签字笔</t>
  </si>
  <si>
    <t>移动备份网络包流量</t>
  </si>
  <si>
    <t>次</t>
  </si>
  <si>
    <t>文档打印</t>
  </si>
  <si>
    <t>高清摄像机</t>
  </si>
  <si>
    <t>讲台花</t>
  </si>
  <si>
    <t>视频直播平台</t>
  </si>
  <si>
    <t>直播平台1000方内</t>
  </si>
  <si>
    <t>项目经理</t>
  </si>
  <si>
    <t>直播人员</t>
  </si>
  <si>
    <t>直播工程师</t>
  </si>
  <si>
    <t xml:space="preserve">人 </t>
  </si>
  <si>
    <t>项目执行</t>
  </si>
  <si>
    <t>摄像师</t>
  </si>
  <si>
    <t>地接</t>
  </si>
  <si>
    <t>照片直播平台</t>
  </si>
  <si>
    <t>云相册含存储</t>
  </si>
  <si>
    <t>住宿费</t>
  </si>
  <si>
    <t>云摄影</t>
  </si>
  <si>
    <t>高清单反+镜头+闪光灯</t>
  </si>
  <si>
    <t>套</t>
  </si>
  <si>
    <t>交通餐费</t>
  </si>
  <si>
    <t>火车+当地交通往返，当地餐费</t>
  </si>
  <si>
    <t>摄影师</t>
  </si>
  <si>
    <t>交通报销</t>
  </si>
  <si>
    <t>第二项小计</t>
  </si>
  <si>
    <t>住宿</t>
  </si>
  <si>
    <t>专家住宿2人，共计1晚</t>
  </si>
  <si>
    <t>场租</t>
  </si>
  <si>
    <t>用餐</t>
  </si>
  <si>
    <t>31号</t>
  </si>
  <si>
    <t>1号</t>
  </si>
  <si>
    <t>商务简餐（会议前一天到住宿专家）</t>
  </si>
  <si>
    <t>人</t>
  </si>
  <si>
    <t>间</t>
  </si>
  <si>
    <t>服务费</t>
  </si>
  <si>
    <t>第三项小计</t>
  </si>
  <si>
    <t>会务费用</t>
  </si>
  <si>
    <t>项目经理，1人12天</t>
  </si>
  <si>
    <t>人/天</t>
  </si>
  <si>
    <t>系统租赁</t>
  </si>
  <si>
    <t>线下+线上互动连线，音视频信号整合，直播推流及观看（含流量）</t>
  </si>
  <si>
    <t>现场执行人员，4人2天</t>
  </si>
  <si>
    <t>设备租赁</t>
  </si>
  <si>
    <t>高清摄像机1台+专业摄像师1位+2个无线收音小蜜蜂</t>
  </si>
  <si>
    <t>项目支持文件进行整理、分类、归档、总结1,人3天</t>
  </si>
  <si>
    <t>无缝摄像视频切换器（1台）</t>
  </si>
  <si>
    <t>第四项小计</t>
  </si>
  <si>
    <t>导播切换、线上连线、直播推流（3台）</t>
  </si>
  <si>
    <t>浙江启动会共计（不含税）</t>
  </si>
  <si>
    <t>直播网络备用设备（1个）</t>
  </si>
  <si>
    <t>上海系列会</t>
  </si>
  <si>
    <t>辅助讲课医生进行课件内容编辑，共计1个ppt，合计医学内容20页</t>
  </si>
  <si>
    <t>电脑捕获视频设备转换器（2个）</t>
  </si>
  <si>
    <t>幻灯片美化图文格式，共计1个ppt，合计医学内容20页</t>
  </si>
  <si>
    <t>电脑捕获音频设备转换器（1个）</t>
  </si>
  <si>
    <t>直播控台工程师（会议主控及控台切换）</t>
  </si>
  <si>
    <t>系列会kv设计</t>
  </si>
  <si>
    <t>音响</t>
  </si>
  <si>
    <t>全频音响</t>
  </si>
  <si>
    <t>音控师</t>
  </si>
  <si>
    <t>切换器</t>
  </si>
  <si>
    <t>话筒</t>
  </si>
  <si>
    <t>监视器</t>
  </si>
  <si>
    <t>活动差旅</t>
  </si>
  <si>
    <t>直播费用</t>
  </si>
  <si>
    <t>制作费用</t>
  </si>
  <si>
    <t>H5搭建</t>
  </si>
  <si>
    <t>搭建费用</t>
  </si>
  <si>
    <t>人员差旅费</t>
  </si>
  <si>
    <t>包含往返车票，住宿以及餐费；项目经理*1人，执行人员*1人，技术工程师*1，合计3人。两天一夜</t>
  </si>
  <si>
    <t>执行费用</t>
  </si>
  <si>
    <t>浙江启动会执行小计（不含税）</t>
  </si>
  <si>
    <t>市内接送</t>
  </si>
  <si>
    <t>趟</t>
  </si>
  <si>
    <t>餐饮</t>
  </si>
  <si>
    <t>茶歇</t>
  </si>
  <si>
    <t>讲者餐饮</t>
  </si>
  <si>
    <t>交通费</t>
  </si>
  <si>
    <t>杭州超出部分</t>
  </si>
  <si>
    <t>项目经理，1人6天</t>
  </si>
  <si>
    <t>按4星级酒店标准，50人1天，13500元（包含LED屏幕或投影、音箱1套、话筒*4个等相关会议设备）</t>
  </si>
  <si>
    <t>现场执行人员，2人2天</t>
  </si>
  <si>
    <t>会议物料设计</t>
  </si>
  <si>
    <t>海报延展，台卡，直播间延展物料等设计</t>
  </si>
  <si>
    <t>项目支持文件进行整理、分类、归档、总结1,人2天</t>
  </si>
  <si>
    <t>桁架宝丽布（签到背景板）+A4日程卡70张</t>
  </si>
  <si>
    <t>上海系列会共计（不含税）</t>
  </si>
  <si>
    <t>舞台搭建</t>
  </si>
  <si>
    <t>讲台kt版，话筒贴</t>
  </si>
  <si>
    <t>区域系列会</t>
  </si>
  <si>
    <t>辅助讲课医生进行课件内容编辑，共计2个ppt，合计医学内容40页</t>
  </si>
  <si>
    <t>X展架</t>
  </si>
  <si>
    <t>120*200cm，3个指示牌，1个kv延展</t>
  </si>
  <si>
    <t>幻灯片美化图文格式，共计2个ppt，合计医学内容40页</t>
  </si>
  <si>
    <t>音视频信号整合，直播推流及观看（含流量）</t>
  </si>
  <si>
    <t>高清摄像机1台+专业摄像师1位+1个无线收音小蜜蜂</t>
  </si>
  <si>
    <t>串场文档</t>
  </si>
  <si>
    <t>串场幻灯制作（ppt）</t>
  </si>
  <si>
    <t>会议云摄影（含线上相册，摄影师，灯光）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</si>
  <si>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</si>
  <si>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</si>
  <si>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</si>
  <si>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</si>
  <si>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对项目文件进行整理、分类、归档、总结报告编写、备案，定期将支持文件及总结报告，上报上级指导单位审核备案</t>
  </si>
  <si>
    <t>包含往返车票，住宿以及餐费，执行人员*1人，两天一夜</t>
  </si>
  <si>
    <t>上海系列会执行小计（不含税）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</si>
  <si>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</si>
  <si>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</si>
  <si>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</si>
  <si>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</si>
  <si>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</si>
  <si>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</si>
  <si>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3场系列会共计（不含税）</t>
  </si>
  <si>
    <t>项</t>
  </si>
  <si>
    <t>不含税总计</t>
  </si>
  <si>
    <t>额外成本：10%</t>
  </si>
  <si>
    <t>3场会务费用</t>
  </si>
  <si>
    <t>税费：6%</t>
  </si>
  <si>
    <t>led</t>
  </si>
  <si>
    <t>项目总金额</t>
  </si>
  <si>
    <t>签约执行总金额</t>
  </si>
  <si>
    <t>3场直播费用</t>
  </si>
  <si>
    <t>区域系列会执行小计（不含税）</t>
  </si>
  <si>
    <t>其他成本支出</t>
  </si>
  <si>
    <t>其他</t>
  </si>
  <si>
    <t>上海</t>
  </si>
  <si>
    <t>搭建+物料</t>
  </si>
  <si>
    <t>系列*3</t>
  </si>
  <si>
    <t>杭州</t>
  </si>
  <si>
    <t>直播</t>
  </si>
  <si>
    <t>含税</t>
  </si>
  <si>
    <t>黄</t>
  </si>
  <si>
    <t>H5</t>
  </si>
  <si>
    <t>差旅</t>
  </si>
  <si>
    <t>UBS</t>
  </si>
  <si>
    <t>招待</t>
  </si>
  <si>
    <t>待定</t>
  </si>
  <si>
    <t>虾</t>
  </si>
  <si>
    <t> 250579.04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</si>
</sst>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&quot;￥&quot;#,##0.00;&quot;￥&quot;\-#,##0.00"/>
    <numFmt numFmtId="179" formatCode="_([$¥-804]* #,##0.00_);_([$¥-804]* \(#,##0.00\);_([$¥-804]* &quot;-&quot;??_);_(@_)"/>
    <numFmt numFmtId="180" formatCode="\¥#,##0.00_);[Red]\(\¥#,##0.00\)"/>
    <numFmt numFmtId="181" formatCode="0_ "/>
  </numFmts>
  <fonts count="25" x14ac:knownFonts="1">
    <font>
      <sz val="12"/>
      <color theme="1"/>
      <name val="宋体"/>
      <charset val="134"/>
      <scheme val="minor"/>
    </font>
    <font>
      <sz val="12"/>
      <color rgb="FFC00000"/>
      <name val="宋体"/>
      <family val="3"/>
      <charset val="134"/>
      <scheme val="minor"/>
    </font>
    <font>
      <sz val="9"/>
      <color rgb="FF00000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20"/>
      <name val="微软雅黑"/>
      <family val="2"/>
      <charset val="134"/>
    </font>
    <font>
      <b/>
      <sz val="11"/>
      <color theme="0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2"/>
      <color rgb="FFC00000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0"/>
      <name val="微软雅黑"/>
      <family val="2"/>
      <charset val="134"/>
    </font>
    <font>
      <b/>
      <sz val="11"/>
      <color rgb="FFC00000"/>
      <name val="微软雅黑"/>
      <family val="2"/>
      <charset val="134"/>
    </font>
    <font>
      <b/>
      <sz val="10"/>
      <color rgb="FFC00000"/>
      <name val="微软雅黑"/>
      <family val="2"/>
      <charset val="134"/>
    </font>
    <font>
      <b/>
      <u/>
      <sz val="10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Verdan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</borders>
  <cellStyleXfs count="13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/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179" fontId="22" fillId="0" borderId="0"/>
    <xf numFmtId="0" fontId="23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6" applyFont="1" applyAlignment="1">
      <alignment horizontal="center" vertical="center"/>
    </xf>
    <xf numFmtId="0" fontId="3" fillId="0" borderId="0" xfId="6" applyFont="1">
      <alignment vertical="center"/>
    </xf>
    <xf numFmtId="176" fontId="3" fillId="0" borderId="0" xfId="6" applyNumberFormat="1" applyFont="1" applyAlignment="1">
      <alignment horizontal="center" vertical="center"/>
    </xf>
    <xf numFmtId="0" fontId="5" fillId="2" borderId="3" xfId="6" applyFont="1" applyFill="1" applyBorder="1" applyAlignment="1" applyProtection="1">
      <alignment horizontal="center" vertical="center" wrapText="1"/>
    </xf>
    <xf numFmtId="176" fontId="5" fillId="2" borderId="3" xfId="6" applyNumberFormat="1" applyFont="1" applyFill="1" applyBorder="1" applyAlignment="1" applyProtection="1">
      <alignment horizontal="center" vertical="center" wrapText="1"/>
    </xf>
    <xf numFmtId="9" fontId="5" fillId="2" borderId="3" xfId="6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6" applyFont="1" applyBorder="1">
      <alignment vertical="center"/>
    </xf>
    <xf numFmtId="0" fontId="3" fillId="0" borderId="3" xfId="6" applyFont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3" fillId="0" borderId="3" xfId="6" applyFont="1" applyBorder="1" applyAlignment="1">
      <alignment horizontal="left" vertical="center"/>
    </xf>
    <xf numFmtId="9" fontId="3" fillId="0" borderId="3" xfId="6" applyNumberFormat="1" applyFont="1" applyBorder="1" applyAlignment="1">
      <alignment horizontal="left" vertical="center"/>
    </xf>
    <xf numFmtId="0" fontId="3" fillId="0" borderId="1" xfId="6" applyFont="1" applyBorder="1" applyAlignment="1">
      <alignment horizontal="left" vertical="center"/>
    </xf>
    <xf numFmtId="176" fontId="3" fillId="0" borderId="4" xfId="6" applyNumberFormat="1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7" xfId="6" applyFont="1" applyBorder="1" applyAlignment="1">
      <alignment horizontal="center" vertical="center"/>
    </xf>
    <xf numFmtId="176" fontId="8" fillId="3" borderId="4" xfId="6" applyNumberFormat="1" applyFont="1" applyFill="1" applyBorder="1" applyAlignment="1">
      <alignment horizontal="center" vertical="center"/>
    </xf>
    <xf numFmtId="176" fontId="9" fillId="2" borderId="3" xfId="6" applyNumberFormat="1" applyFont="1" applyFill="1" applyBorder="1" applyAlignment="1">
      <alignment horizontal="center" vertical="center"/>
    </xf>
    <xf numFmtId="0" fontId="3" fillId="0" borderId="7" xfId="6" applyFont="1" applyBorder="1" applyAlignment="1">
      <alignment horizontal="left" vertical="center" wrapText="1"/>
    </xf>
    <xf numFmtId="0" fontId="3" fillId="0" borderId="3" xfId="6" applyFont="1" applyFill="1" applyBorder="1" applyAlignment="1">
      <alignment horizontal="center" vertical="center"/>
    </xf>
    <xf numFmtId="176" fontId="8" fillId="3" borderId="3" xfId="6" applyNumberFormat="1" applyFont="1" applyFill="1" applyBorder="1" applyAlignment="1">
      <alignment horizontal="center" vertical="center"/>
    </xf>
    <xf numFmtId="176" fontId="10" fillId="0" borderId="3" xfId="6" applyNumberFormat="1" applyFont="1" applyFill="1" applyBorder="1" applyAlignment="1">
      <alignment horizontal="center" vertical="center"/>
    </xf>
    <xf numFmtId="10" fontId="3" fillId="0" borderId="0" xfId="6" applyNumberFormat="1" applyFont="1" applyAlignment="1">
      <alignment horizontal="center" vertical="center"/>
    </xf>
    <xf numFmtId="0" fontId="5" fillId="4" borderId="3" xfId="6" applyFont="1" applyFill="1" applyBorder="1" applyAlignment="1" applyProtection="1">
      <alignment horizontal="center" vertical="center" wrapText="1"/>
    </xf>
    <xf numFmtId="176" fontId="5" fillId="4" borderId="3" xfId="6" applyNumberFormat="1" applyFont="1" applyFill="1" applyBorder="1" applyAlignment="1" applyProtection="1">
      <alignment horizontal="center" vertical="center" wrapText="1"/>
    </xf>
    <xf numFmtId="9" fontId="5" fillId="4" borderId="3" xfId="6" applyNumberFormat="1" applyFont="1" applyFill="1" applyBorder="1" applyAlignment="1" applyProtection="1">
      <alignment horizontal="center" vertical="center" wrapText="1"/>
    </xf>
    <xf numFmtId="176" fontId="9" fillId="5" borderId="3" xfId="6" applyNumberFormat="1" applyFont="1" applyFill="1" applyBorder="1" applyAlignment="1">
      <alignment horizontal="center" vertical="center"/>
    </xf>
    <xf numFmtId="0" fontId="3" fillId="0" borderId="0" xfId="6" applyFont="1" applyAlignment="1">
      <alignment horizontal="left" vertical="center"/>
    </xf>
    <xf numFmtId="180" fontId="3" fillId="0" borderId="0" xfId="6" applyNumberFormat="1" applyFont="1" applyAlignment="1">
      <alignment horizontal="center" vertical="center"/>
    </xf>
    <xf numFmtId="9" fontId="3" fillId="0" borderId="0" xfId="6" applyNumberFormat="1" applyFont="1" applyAlignment="1">
      <alignment horizontal="center" vertical="center"/>
    </xf>
    <xf numFmtId="0" fontId="5" fillId="6" borderId="3" xfId="6" applyFont="1" applyFill="1" applyBorder="1" applyAlignment="1" applyProtection="1">
      <alignment horizontal="center" vertical="center" wrapText="1"/>
    </xf>
    <xf numFmtId="180" fontId="5" fillId="6" borderId="3" xfId="6" applyNumberFormat="1" applyFont="1" applyFill="1" applyBorder="1" applyAlignment="1" applyProtection="1">
      <alignment horizontal="center" vertical="center" wrapText="1"/>
    </xf>
    <xf numFmtId="9" fontId="5" fillId="6" borderId="3" xfId="6" applyNumberFormat="1" applyFont="1" applyFill="1" applyBorder="1" applyAlignment="1" applyProtection="1">
      <alignment horizontal="center" vertical="center" wrapText="1"/>
    </xf>
    <xf numFmtId="0" fontId="7" fillId="0" borderId="3" xfId="6" applyFont="1" applyBorder="1" applyAlignment="1">
      <alignment horizontal="left" vertical="center" wrapText="1"/>
    </xf>
    <xf numFmtId="0" fontId="7" fillId="0" borderId="3" xfId="6" applyFont="1" applyBorder="1" applyAlignment="1">
      <alignment horizontal="center" vertical="center" wrapText="1"/>
    </xf>
    <xf numFmtId="0" fontId="7" fillId="7" borderId="3" xfId="1" applyNumberFormat="1" applyFont="1" applyFill="1" applyBorder="1" applyAlignment="1" applyProtection="1">
      <alignment horizontal="center" vertical="center"/>
    </xf>
    <xf numFmtId="180" fontId="7" fillId="0" borderId="3" xfId="6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7" fillId="0" borderId="4" xfId="6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81" fontId="7" fillId="0" borderId="3" xfId="1" applyNumberFormat="1" applyFont="1" applyFill="1" applyBorder="1" applyAlignment="1">
      <alignment vertical="center"/>
    </xf>
    <xf numFmtId="180" fontId="7" fillId="0" borderId="4" xfId="6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80" fontId="7" fillId="0" borderId="3" xfId="4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vertical="center" wrapText="1"/>
    </xf>
    <xf numFmtId="0" fontId="11" fillId="7" borderId="3" xfId="0" applyFont="1" applyFill="1" applyBorder="1" applyAlignment="1">
      <alignment horizontal="center" vertical="center" wrapText="1"/>
    </xf>
    <xf numFmtId="180" fontId="12" fillId="8" borderId="3" xfId="6" applyNumberFormat="1" applyFont="1" applyFill="1" applyBorder="1" applyAlignment="1">
      <alignment horizontal="center" vertical="center" wrapText="1"/>
    </xf>
    <xf numFmtId="49" fontId="12" fillId="8" borderId="3" xfId="3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180" fontId="12" fillId="9" borderId="3" xfId="6" applyNumberFormat="1" applyFont="1" applyFill="1" applyBorder="1" applyAlignment="1">
      <alignment horizontal="center" vertical="center" wrapText="1"/>
    </xf>
    <xf numFmtId="49" fontId="12" fillId="9" borderId="3" xfId="3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0" borderId="3" xfId="3" applyFont="1" applyBorder="1" applyAlignment="1" applyProtection="1">
      <alignment horizontal="left" vertical="center" wrapText="1"/>
      <protection locked="0"/>
    </xf>
    <xf numFmtId="0" fontId="7" fillId="0" borderId="3" xfId="4" applyFont="1" applyBorder="1" applyAlignment="1" applyProtection="1">
      <alignment horizontal="center" vertical="center" wrapText="1"/>
      <protection locked="0"/>
    </xf>
    <xf numFmtId="0" fontId="7" fillId="0" borderId="3" xfId="3" applyFont="1" applyBorder="1" applyAlignment="1" applyProtection="1">
      <alignment horizontal="center" vertical="center" wrapText="1"/>
      <protection locked="0"/>
    </xf>
    <xf numFmtId="176" fontId="9" fillId="10" borderId="7" xfId="6" applyNumberFormat="1" applyFont="1" applyFill="1" applyBorder="1" applyAlignment="1">
      <alignment horizontal="center" vertical="center" wrapText="1"/>
    </xf>
    <xf numFmtId="9" fontId="3" fillId="0" borderId="0" xfId="6" applyNumberFormat="1" applyFont="1" applyBorder="1" applyAlignment="1">
      <alignment horizontal="center" vertical="center"/>
    </xf>
    <xf numFmtId="9" fontId="13" fillId="0" borderId="0" xfId="6" applyNumberFormat="1" applyFont="1" applyBorder="1" applyAlignment="1">
      <alignment horizontal="center" vertical="center"/>
    </xf>
    <xf numFmtId="9" fontId="14" fillId="0" borderId="0" xfId="6" applyNumberFormat="1" applyFont="1" applyBorder="1" applyAlignment="1">
      <alignment horizontal="center" vertical="center"/>
    </xf>
    <xf numFmtId="176" fontId="9" fillId="10" borderId="8" xfId="6" applyNumberFormat="1" applyFont="1" applyFill="1" applyBorder="1" applyAlignment="1">
      <alignment horizontal="center" vertical="center" wrapText="1"/>
    </xf>
    <xf numFmtId="180" fontId="10" fillId="0" borderId="14" xfId="6" applyNumberFormat="1" applyFont="1" applyFill="1" applyBorder="1" applyAlignment="1">
      <alignment horizontal="center" vertical="center"/>
    </xf>
    <xf numFmtId="180" fontId="10" fillId="11" borderId="14" xfId="6" applyNumberFormat="1" applyFont="1" applyFill="1" applyBorder="1" applyAlignment="1">
      <alignment horizontal="center" vertical="center"/>
    </xf>
    <xf numFmtId="180" fontId="3" fillId="0" borderId="0" xfId="6" applyNumberFormat="1" applyFont="1" applyBorder="1" applyAlignment="1">
      <alignment horizontal="center" vertical="center"/>
    </xf>
    <xf numFmtId="180" fontId="13" fillId="0" borderId="0" xfId="6" applyNumberFormat="1" applyFont="1" applyBorder="1" applyAlignment="1">
      <alignment horizontal="center" vertical="center"/>
    </xf>
    <xf numFmtId="180" fontId="14" fillId="0" borderId="0" xfId="6" applyNumberFormat="1" applyFont="1" applyBorder="1" applyAlignment="1">
      <alignment horizontal="center" vertical="center"/>
    </xf>
    <xf numFmtId="0" fontId="3" fillId="0" borderId="0" xfId="6" applyFont="1" applyProtection="1">
      <alignment vertical="center"/>
    </xf>
    <xf numFmtId="0" fontId="7" fillId="0" borderId="0" xfId="3" applyFont="1">
      <alignment vertical="center"/>
    </xf>
    <xf numFmtId="176" fontId="8" fillId="0" borderId="0" xfId="6" applyNumberFormat="1" applyFont="1">
      <alignment vertical="center"/>
    </xf>
    <xf numFmtId="176" fontId="15" fillId="0" borderId="0" xfId="6" applyNumberFormat="1" applyFont="1" applyAlignment="1">
      <alignment horizontal="right" vertical="center"/>
    </xf>
    <xf numFmtId="176" fontId="8" fillId="0" borderId="0" xfId="6" applyNumberFormat="1" applyFont="1" applyProtection="1">
      <alignment vertical="center"/>
    </xf>
    <xf numFmtId="176" fontId="8" fillId="0" borderId="0" xfId="6" applyNumberFormat="1" applyFont="1" applyAlignment="1">
      <alignment horizontal="right" vertical="center"/>
    </xf>
    <xf numFmtId="176" fontId="8" fillId="0" borderId="15" xfId="6" applyNumberFormat="1" applyFont="1" applyBorder="1" applyAlignment="1">
      <alignment vertical="center"/>
    </xf>
    <xf numFmtId="176" fontId="8" fillId="0" borderId="0" xfId="6" applyNumberFormat="1" applyFont="1" applyBorder="1" applyAlignment="1">
      <alignment vertical="center"/>
    </xf>
    <xf numFmtId="176" fontId="8" fillId="0" borderId="0" xfId="6" applyNumberFormat="1" applyFont="1" applyAlignment="1">
      <alignment vertical="center"/>
    </xf>
    <xf numFmtId="0" fontId="5" fillId="12" borderId="3" xfId="6" applyFont="1" applyFill="1" applyBorder="1" applyAlignment="1">
      <alignment horizontal="center" vertical="center"/>
    </xf>
    <xf numFmtId="0" fontId="16" fillId="0" borderId="3" xfId="6" applyFont="1" applyBorder="1" applyAlignment="1">
      <alignment horizontal="center" vertical="center"/>
    </xf>
    <xf numFmtId="176" fontId="16" fillId="0" borderId="3" xfId="6" applyNumberFormat="1" applyFont="1" applyBorder="1" applyAlignment="1">
      <alignment horizontal="center" vertical="center"/>
    </xf>
    <xf numFmtId="176" fontId="16" fillId="11" borderId="3" xfId="6" applyNumberFormat="1" applyFont="1" applyFill="1" applyBorder="1" applyAlignment="1">
      <alignment horizontal="center" vertical="center"/>
    </xf>
    <xf numFmtId="0" fontId="9" fillId="0" borderId="3" xfId="6" applyFont="1" applyBorder="1" applyAlignment="1">
      <alignment horizontal="center" vertical="center"/>
    </xf>
    <xf numFmtId="176" fontId="9" fillId="0" borderId="3" xfId="6" applyNumberFormat="1" applyFont="1" applyBorder="1" applyAlignment="1">
      <alignment horizontal="center" vertical="center"/>
    </xf>
    <xf numFmtId="176" fontId="9" fillId="11" borderId="3" xfId="6" applyNumberFormat="1" applyFont="1" applyFill="1" applyBorder="1" applyAlignment="1">
      <alignment horizontal="center" vertical="center"/>
    </xf>
    <xf numFmtId="0" fontId="9" fillId="13" borderId="3" xfId="6" applyFont="1" applyFill="1" applyBorder="1" applyAlignment="1">
      <alignment horizontal="center" vertical="center"/>
    </xf>
    <xf numFmtId="176" fontId="13" fillId="0" borderId="3" xfId="6" applyNumberFormat="1" applyFont="1" applyBorder="1" applyAlignment="1">
      <alignment horizontal="center" vertical="center"/>
    </xf>
    <xf numFmtId="0" fontId="4" fillId="0" borderId="1" xfId="6" applyFont="1" applyBorder="1" applyAlignment="1" applyProtection="1">
      <alignment horizontal="center" vertical="center" wrapText="1"/>
      <protection locked="0"/>
    </xf>
    <xf numFmtId="0" fontId="4" fillId="0" borderId="2" xfId="6" applyFont="1" applyBorder="1" applyAlignment="1" applyProtection="1">
      <alignment horizontal="center" vertical="center" wrapText="1"/>
      <protection locked="0"/>
    </xf>
    <xf numFmtId="0" fontId="4" fillId="0" borderId="7" xfId="6" applyFont="1" applyBorder="1" applyAlignment="1" applyProtection="1">
      <alignment horizontal="center" vertical="center" wrapText="1"/>
      <protection locked="0"/>
    </xf>
    <xf numFmtId="176" fontId="4" fillId="0" borderId="2" xfId="6" applyNumberFormat="1" applyFont="1" applyBorder="1" applyAlignment="1" applyProtection="1">
      <alignment horizontal="center" vertical="center" wrapText="1"/>
      <protection locked="0"/>
    </xf>
    <xf numFmtId="176" fontId="4" fillId="0" borderId="7" xfId="6" applyNumberFormat="1" applyFont="1" applyBorder="1" applyAlignment="1" applyProtection="1">
      <alignment horizontal="center" vertical="center" wrapText="1"/>
      <protection locked="0"/>
    </xf>
    <xf numFmtId="0" fontId="17" fillId="0" borderId="3" xfId="6" applyFont="1" applyFill="1" applyBorder="1" applyAlignment="1">
      <alignment horizontal="center" vertical="center"/>
    </xf>
    <xf numFmtId="0" fontId="8" fillId="3" borderId="3" xfId="6" applyFont="1" applyFill="1" applyBorder="1" applyAlignment="1">
      <alignment horizontal="right" vertical="center"/>
    </xf>
    <xf numFmtId="49" fontId="12" fillId="8" borderId="1" xfId="3" applyNumberFormat="1" applyFont="1" applyFill="1" applyBorder="1" applyAlignment="1">
      <alignment horizontal="center" vertical="center" wrapText="1"/>
    </xf>
    <xf numFmtId="49" fontId="12" fillId="8" borderId="2" xfId="3" applyNumberFormat="1" applyFont="1" applyFill="1" applyBorder="1" applyAlignment="1">
      <alignment horizontal="center" vertical="center" wrapText="1"/>
    </xf>
    <xf numFmtId="49" fontId="12" fillId="8" borderId="7" xfId="3" applyNumberFormat="1" applyFont="1" applyFill="1" applyBorder="1" applyAlignment="1">
      <alignment horizontal="center" vertical="center" wrapText="1"/>
    </xf>
    <xf numFmtId="49" fontId="12" fillId="9" borderId="1" xfId="3" applyNumberFormat="1" applyFont="1" applyFill="1" applyBorder="1" applyAlignment="1">
      <alignment horizontal="center" vertical="center" wrapText="1"/>
    </xf>
    <xf numFmtId="49" fontId="12" fillId="9" borderId="2" xfId="3" applyNumberFormat="1" applyFont="1" applyFill="1" applyBorder="1" applyAlignment="1">
      <alignment horizontal="center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0" fontId="9" fillId="10" borderId="11" xfId="6" applyFont="1" applyFill="1" applyBorder="1" applyAlignment="1">
      <alignment horizontal="right" vertical="center" wrapText="1"/>
    </xf>
    <xf numFmtId="0" fontId="9" fillId="10" borderId="2" xfId="6" applyFont="1" applyFill="1" applyBorder="1" applyAlignment="1">
      <alignment horizontal="right" vertical="center" wrapText="1"/>
    </xf>
    <xf numFmtId="0" fontId="9" fillId="10" borderId="7" xfId="6" applyFont="1" applyFill="1" applyBorder="1" applyAlignment="1">
      <alignment horizontal="right" vertical="center" wrapText="1"/>
    </xf>
    <xf numFmtId="0" fontId="9" fillId="5" borderId="3" xfId="6" applyFont="1" applyFill="1" applyBorder="1" applyAlignment="1">
      <alignment horizontal="right" vertical="center"/>
    </xf>
    <xf numFmtId="0" fontId="9" fillId="5" borderId="3" xfId="6" applyFont="1" applyFill="1" applyBorder="1" applyAlignment="1">
      <alignment horizontal="center" vertical="center"/>
    </xf>
    <xf numFmtId="0" fontId="9" fillId="2" borderId="3" xfId="6" applyFont="1" applyFill="1" applyBorder="1" applyAlignment="1">
      <alignment horizontal="right" vertical="center"/>
    </xf>
    <xf numFmtId="0" fontId="9" fillId="2" borderId="3" xfId="6" applyFont="1" applyFill="1" applyBorder="1" applyAlignment="1">
      <alignment horizontal="center" vertical="center"/>
    </xf>
    <xf numFmtId="0" fontId="9" fillId="10" borderId="12" xfId="6" applyFont="1" applyFill="1" applyBorder="1" applyAlignment="1">
      <alignment horizontal="right" vertical="center" wrapText="1"/>
    </xf>
    <xf numFmtId="0" fontId="9" fillId="10" borderId="13" xfId="6" applyFont="1" applyFill="1" applyBorder="1" applyAlignment="1">
      <alignment horizontal="right" vertical="center" wrapText="1"/>
    </xf>
    <xf numFmtId="0" fontId="9" fillId="10" borderId="8" xfId="6" applyFont="1" applyFill="1" applyBorder="1" applyAlignment="1">
      <alignment horizontal="right" vertical="center" wrapText="1"/>
    </xf>
    <xf numFmtId="0" fontId="10" fillId="0" borderId="14" xfId="6" applyFont="1" applyFill="1" applyBorder="1" applyAlignment="1">
      <alignment horizontal="right" vertical="center"/>
    </xf>
    <xf numFmtId="0" fontId="10" fillId="11" borderId="14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6" fillId="0" borderId="10" xfId="6" applyFont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left" vertical="center" wrapText="1"/>
      <protection locked="0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4" xfId="6" applyFont="1" applyBorder="1" applyAlignment="1">
      <alignment horizontal="left" vertical="center" wrapText="1"/>
    </xf>
    <xf numFmtId="0" fontId="7" fillId="0" borderId="5" xfId="6" applyFont="1" applyBorder="1" applyAlignment="1">
      <alignment horizontal="left" vertical="center" wrapText="1"/>
    </xf>
    <xf numFmtId="0" fontId="7" fillId="0" borderId="6" xfId="6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4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3" fillId="0" borderId="3" xfId="6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5" xfId="6" applyFont="1" applyBorder="1" applyAlignment="1">
      <alignment horizontal="center" vertical="center"/>
    </xf>
    <xf numFmtId="0" fontId="3" fillId="0" borderId="6" xfId="6" applyFont="1" applyBorder="1" applyAlignment="1">
      <alignment horizontal="center" vertical="center"/>
    </xf>
    <xf numFmtId="176" fontId="3" fillId="0" borderId="4" xfId="6" applyNumberFormat="1" applyFont="1" applyBorder="1" applyAlignment="1">
      <alignment horizontal="center" vertical="center"/>
    </xf>
    <xf numFmtId="176" fontId="3" fillId="0" borderId="5" xfId="6" applyNumberFormat="1" applyFont="1" applyBorder="1" applyAlignment="1">
      <alignment horizontal="center" vertical="center"/>
    </xf>
    <xf numFmtId="176" fontId="3" fillId="0" borderId="6" xfId="6" applyNumberFormat="1" applyFont="1" applyBorder="1" applyAlignment="1">
      <alignment horizontal="center" vertical="center"/>
    </xf>
    <xf numFmtId="0" fontId="3" fillId="0" borderId="8" xfId="6" applyFont="1" applyBorder="1" applyAlignment="1">
      <alignment horizontal="center" vertical="center"/>
    </xf>
    <xf numFmtId="0" fontId="3" fillId="0" borderId="9" xfId="6" applyFont="1" applyBorder="1" applyAlignment="1">
      <alignment horizontal="center" vertical="center"/>
    </xf>
    <xf numFmtId="0" fontId="3" fillId="0" borderId="10" xfId="6" applyFont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V127"/>
  <sheetViews>
    <sheetView tabSelected="1" topLeftCell="W1" zoomScale="145" zoomScaleNormal="145" workbookViewId="0">
      <pane ySplit="2" topLeftCell="A118" activePane="bottomLeft" state="frozen"/>
      <selection pane="bottomLeft" activeCell="AD129" sqref="AD129"/>
    </sheetView>
  </sheetViews>
  <sheetFormatPr defaultColWidth="9.6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  <col min="10" max="10" width="17.5" style="75" customWidth="1"/>
    <col min="11" max="12" width="17.5" style="3" customWidth="1"/>
    <col min="13" max="13" width="102.5" style="4" customWidth="1"/>
    <col min="14" max="14" width="9.875" style="3" customWidth="1"/>
    <col min="15" max="15" width="7.25" style="3" customWidth="1"/>
    <col min="16" max="17" width="17.5" style="5" customWidth="1"/>
    <col min="18" max="18" width="8.875" style="3" customWidth="1"/>
    <col min="19" max="19" width="17.5" style="5" customWidth="1"/>
    <col min="20" max="20" width="17.5" style="75" customWidth="1"/>
    <col min="21" max="22" width="17.5" style="3" customWidth="1"/>
    <col min="23" max="23" width="102.5" style="4" customWidth="1"/>
    <col min="24" max="24" width="9.875" style="3" customWidth="1"/>
    <col min="25" max="25" width="7.25" style="3" customWidth="1"/>
    <col min="26" max="27" width="17.5" style="5" customWidth="1"/>
    <col min="28" max="28" width="8.875" style="3" customWidth="1"/>
    <col min="29" max="29" width="17.5" style="5" customWidth="1"/>
    <col min="30" max="33" width="17.5" style="75" customWidth="1"/>
    <col min="34" max="36" width="9.625" style="4"/>
    <col min="37" max="37" width="13.375" style="4" hidden="1" customWidth="1"/>
    <col min="38" max="38" width="18.875" style="4" hidden="1" customWidth="1"/>
    <col min="39" max="39" width="17.375" style="4" hidden="1" customWidth="1"/>
    <col min="40" max="40" width="18.625" style="4" hidden="1" customWidth="1"/>
    <col min="41" max="41" width="16.125" style="4" hidden="1" customWidth="1"/>
    <col min="42" max="42" width="18.375" style="4" hidden="1" customWidth="1"/>
    <col min="43" max="43" width="20.75" style="4" hidden="1" customWidth="1"/>
    <col min="44" max="44" width="9.75" style="4"/>
    <col min="45" max="16384" width="9.625" style="4"/>
  </cols>
  <sheetData>
    <row r="1" spans="1:43" ht="54" customHeight="1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  <c r="J1" s="76"/>
      <c r="K1" s="91" t="s">
        <v>1</v>
      </c>
      <c r="L1" s="92"/>
      <c r="M1" s="92"/>
      <c r="N1" s="92"/>
      <c r="O1" s="92"/>
      <c r="P1" s="94"/>
      <c r="Q1" s="94"/>
      <c r="R1" s="92"/>
      <c r="S1" s="95"/>
      <c r="T1" s="76"/>
      <c r="U1" s="91" t="s">
        <v>1</v>
      </c>
      <c r="V1" s="92"/>
      <c r="W1" s="92"/>
      <c r="X1" s="92"/>
      <c r="Y1" s="92"/>
      <c r="Z1" s="94"/>
      <c r="AA1" s="94"/>
      <c r="AB1" s="92"/>
      <c r="AC1" s="95"/>
      <c r="AD1" s="76"/>
      <c r="AE1" s="76"/>
      <c r="AF1" s="76"/>
      <c r="AG1" s="76"/>
      <c r="AP1" s="96" t="s">
        <v>2</v>
      </c>
      <c r="AQ1" s="96"/>
    </row>
    <row r="2" spans="1:43" s="73" customFormat="1" ht="30" customHeight="1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  <c r="J2" s="77"/>
      <c r="K2" s="26" t="s">
        <v>3</v>
      </c>
      <c r="L2" s="26" t="s">
        <v>12</v>
      </c>
      <c r="M2" s="26" t="s">
        <v>5</v>
      </c>
      <c r="N2" s="26" t="s">
        <v>6</v>
      </c>
      <c r="O2" s="26" t="s">
        <v>7</v>
      </c>
      <c r="P2" s="27" t="s">
        <v>8</v>
      </c>
      <c r="Q2" s="27" t="s">
        <v>9</v>
      </c>
      <c r="R2" s="28" t="s">
        <v>10</v>
      </c>
      <c r="S2" s="27" t="s">
        <v>11</v>
      </c>
      <c r="T2" s="77"/>
      <c r="U2" s="6" t="s">
        <v>3</v>
      </c>
      <c r="V2" s="6" t="s">
        <v>12</v>
      </c>
      <c r="W2" s="6" t="s">
        <v>5</v>
      </c>
      <c r="X2" s="6" t="s">
        <v>6</v>
      </c>
      <c r="Y2" s="6" t="s">
        <v>7</v>
      </c>
      <c r="Z2" s="7" t="s">
        <v>8</v>
      </c>
      <c r="AA2" s="7" t="s">
        <v>9</v>
      </c>
      <c r="AB2" s="8" t="s">
        <v>10</v>
      </c>
      <c r="AC2" s="7" t="s">
        <v>11</v>
      </c>
      <c r="AD2" s="77"/>
      <c r="AE2" s="77"/>
      <c r="AF2" s="77"/>
      <c r="AG2" s="77"/>
      <c r="AK2" s="82" t="s">
        <v>4</v>
      </c>
      <c r="AL2" s="82" t="s">
        <v>13</v>
      </c>
      <c r="AM2" s="82" t="s">
        <v>14</v>
      </c>
      <c r="AN2" s="82" t="s">
        <v>15</v>
      </c>
      <c r="AO2" s="82" t="s">
        <v>16</v>
      </c>
      <c r="AP2" s="89" t="s">
        <v>17</v>
      </c>
      <c r="AQ2" s="89" t="s">
        <v>18</v>
      </c>
    </row>
    <row r="3" spans="1:43" ht="21.95" customHeight="1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  <c r="J3" s="78"/>
      <c r="K3" s="140" t="s">
        <v>2</v>
      </c>
      <c r="L3" s="9" t="s">
        <v>23</v>
      </c>
      <c r="M3" s="10" t="s">
        <v>24</v>
      </c>
      <c r="N3" s="11">
        <v>1</v>
      </c>
      <c r="O3" s="11" t="s">
        <v>25</v>
      </c>
      <c r="P3" s="12">
        <v>5000</v>
      </c>
      <c r="Q3" s="12">
        <f t="shared" ref="Q3:Q30" si="2">P3*N3</f>
        <v>5000</v>
      </c>
      <c r="R3" s="11">
        <v>1</v>
      </c>
      <c r="S3" s="12">
        <f t="shared" ref="S3:S30" si="3">Q3*R3</f>
        <v>5000</v>
      </c>
      <c r="T3" s="78"/>
      <c r="U3" s="140" t="s">
        <v>2</v>
      </c>
      <c r="V3" s="9" t="s">
        <v>23</v>
      </c>
      <c r="W3" s="10" t="s">
        <v>24</v>
      </c>
      <c r="X3" s="11">
        <v>0</v>
      </c>
      <c r="Y3" s="11" t="s">
        <v>25</v>
      </c>
      <c r="Z3" s="12">
        <v>3500</v>
      </c>
      <c r="AA3" s="12">
        <f t="shared" ref="AA3:AA30" si="4">Z3*X3</f>
        <v>0</v>
      </c>
      <c r="AB3" s="11">
        <v>1</v>
      </c>
      <c r="AC3" s="12">
        <f t="shared" ref="AC3:AC30" si="5">AA3*AB3</f>
        <v>0</v>
      </c>
      <c r="AD3" s="78"/>
      <c r="AE3" s="78"/>
      <c r="AF3" s="78"/>
      <c r="AG3" s="78"/>
      <c r="AK3" s="83" t="s">
        <v>26</v>
      </c>
      <c r="AL3" s="84">
        <v>54290</v>
      </c>
      <c r="AM3" s="85">
        <v>67800</v>
      </c>
      <c r="AN3" s="84">
        <v>54100</v>
      </c>
      <c r="AO3" s="90">
        <f>AL3-AN3</f>
        <v>190</v>
      </c>
      <c r="AP3" s="84">
        <v>44783.5</v>
      </c>
      <c r="AQ3" s="84">
        <f>AN3-AP3</f>
        <v>9316.5</v>
      </c>
    </row>
    <row r="4" spans="1:43" ht="21.95" customHeight="1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  <c r="K4" s="141"/>
      <c r="L4" s="97" t="s">
        <v>28</v>
      </c>
      <c r="M4" s="97"/>
      <c r="N4" s="97"/>
      <c r="O4" s="97"/>
      <c r="P4" s="97"/>
      <c r="Q4" s="97"/>
      <c r="R4" s="97"/>
      <c r="S4" s="19">
        <f>S3</f>
        <v>5000</v>
      </c>
      <c r="U4" s="141"/>
      <c r="V4" s="97" t="s">
        <v>29</v>
      </c>
      <c r="W4" s="97"/>
      <c r="X4" s="97"/>
      <c r="Y4" s="97"/>
      <c r="Z4" s="97"/>
      <c r="AA4" s="97"/>
      <c r="AB4" s="97"/>
      <c r="AC4" s="19">
        <f>AC3</f>
        <v>0</v>
      </c>
      <c r="AK4" s="83" t="s">
        <v>30</v>
      </c>
      <c r="AL4" s="84">
        <v>33725</v>
      </c>
      <c r="AM4" s="85">
        <v>54500</v>
      </c>
      <c r="AN4" s="84">
        <v>33000</v>
      </c>
      <c r="AO4" s="90">
        <f>AL4-AN4</f>
        <v>725</v>
      </c>
      <c r="AP4" s="84">
        <v>9646</v>
      </c>
      <c r="AQ4" s="84">
        <f>AN4-AP4</f>
        <v>23354</v>
      </c>
    </row>
    <row r="5" spans="1:43" ht="21.95" customHeight="1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  <c r="K5" s="141"/>
      <c r="L5" s="9" t="s">
        <v>33</v>
      </c>
      <c r="M5" s="10" t="s">
        <v>34</v>
      </c>
      <c r="N5" s="11">
        <v>1</v>
      </c>
      <c r="O5" s="11" t="s">
        <v>35</v>
      </c>
      <c r="P5" s="12">
        <v>7000</v>
      </c>
      <c r="Q5" s="12">
        <f t="shared" si="2"/>
        <v>7000</v>
      </c>
      <c r="R5" s="11">
        <v>1</v>
      </c>
      <c r="S5" s="12">
        <f t="shared" si="3"/>
        <v>7000</v>
      </c>
      <c r="U5" s="141"/>
      <c r="V5" s="9" t="s">
        <v>33</v>
      </c>
      <c r="W5" s="10" t="s">
        <v>34</v>
      </c>
      <c r="X5" s="11">
        <v>1</v>
      </c>
      <c r="Y5" s="11" t="s">
        <v>36</v>
      </c>
      <c r="Z5" s="12">
        <v>7000</v>
      </c>
      <c r="AA5" s="12">
        <f t="shared" si="4"/>
        <v>7000</v>
      </c>
      <c r="AB5" s="11">
        <v>1</v>
      </c>
      <c r="AC5" s="12">
        <f t="shared" si="5"/>
        <v>7000</v>
      </c>
      <c r="AK5" s="83" t="s">
        <v>37</v>
      </c>
      <c r="AL5" s="84">
        <v>174028</v>
      </c>
      <c r="AM5" s="85">
        <v>136349.9</v>
      </c>
      <c r="AN5" s="84">
        <v>111295.32</v>
      </c>
      <c r="AO5" s="90">
        <f>AL5-AN5</f>
        <v>62732.68</v>
      </c>
      <c r="AP5" s="84">
        <v>22149</v>
      </c>
      <c r="AQ5" s="84">
        <f>AN5-AP5</f>
        <v>89146.32</v>
      </c>
    </row>
    <row r="6" spans="1:43" ht="21.95" customHeight="1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  <c r="K6" s="141"/>
      <c r="L6" s="9" t="s">
        <v>33</v>
      </c>
      <c r="M6" s="10" t="s">
        <v>34</v>
      </c>
      <c r="N6" s="11">
        <v>1</v>
      </c>
      <c r="O6" s="11" t="s">
        <v>35</v>
      </c>
      <c r="P6" s="12">
        <v>3000</v>
      </c>
      <c r="Q6" s="12">
        <f t="shared" si="2"/>
        <v>3000</v>
      </c>
      <c r="R6" s="11">
        <v>1</v>
      </c>
      <c r="S6" s="12">
        <f t="shared" si="3"/>
        <v>3000</v>
      </c>
      <c r="U6" s="141"/>
      <c r="V6" s="9" t="s">
        <v>33</v>
      </c>
      <c r="W6" s="10" t="s">
        <v>34</v>
      </c>
      <c r="X6" s="11">
        <v>1</v>
      </c>
      <c r="Y6" s="11" t="s">
        <v>35</v>
      </c>
      <c r="Z6" s="12">
        <v>3000</v>
      </c>
      <c r="AA6" s="12">
        <f t="shared" si="4"/>
        <v>3000</v>
      </c>
      <c r="AB6" s="11">
        <v>1</v>
      </c>
      <c r="AC6" s="12">
        <f t="shared" si="5"/>
        <v>3000</v>
      </c>
      <c r="AK6" s="83" t="s">
        <v>14</v>
      </c>
      <c r="AL6" s="84">
        <v>91200</v>
      </c>
      <c r="AM6" s="85">
        <v>52515</v>
      </c>
      <c r="AN6" s="84">
        <v>38000</v>
      </c>
      <c r="AO6" s="90">
        <f>AL6-AN6</f>
        <v>53200</v>
      </c>
      <c r="AP6" s="84">
        <v>8516.5</v>
      </c>
      <c r="AQ6" s="84">
        <f>AN6-AP6</f>
        <v>29483.5</v>
      </c>
    </row>
    <row r="7" spans="1:43" ht="21.95" customHeight="1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  <c r="K7" s="141"/>
      <c r="L7" s="9" t="s">
        <v>41</v>
      </c>
      <c r="M7" s="10" t="s">
        <v>42</v>
      </c>
      <c r="N7" s="11">
        <v>2</v>
      </c>
      <c r="O7" s="11" t="s">
        <v>43</v>
      </c>
      <c r="P7" s="12">
        <v>15</v>
      </c>
      <c r="Q7" s="12">
        <f t="shared" si="2"/>
        <v>30</v>
      </c>
      <c r="R7" s="11">
        <v>1</v>
      </c>
      <c r="S7" s="12">
        <f t="shared" si="3"/>
        <v>30</v>
      </c>
      <c r="U7" s="141"/>
      <c r="V7" s="9" t="s">
        <v>41</v>
      </c>
      <c r="W7" s="10" t="s">
        <v>42</v>
      </c>
      <c r="X7" s="11">
        <v>2</v>
      </c>
      <c r="Y7" s="11" t="s">
        <v>43</v>
      </c>
      <c r="Z7" s="12">
        <v>15</v>
      </c>
      <c r="AA7" s="12">
        <f t="shared" si="4"/>
        <v>30</v>
      </c>
      <c r="AB7" s="11">
        <v>1</v>
      </c>
      <c r="AC7" s="12">
        <f t="shared" si="5"/>
        <v>30</v>
      </c>
      <c r="AK7" s="83" t="s">
        <v>44</v>
      </c>
      <c r="AL7" s="84">
        <v>21194.58</v>
      </c>
      <c r="AM7" s="85">
        <v>18669.89</v>
      </c>
      <c r="AN7" s="84">
        <v>14183.72</v>
      </c>
      <c r="AO7" s="84"/>
      <c r="AP7" s="84" t="s">
        <v>45</v>
      </c>
      <c r="AQ7" s="84" t="s">
        <v>45</v>
      </c>
    </row>
    <row r="8" spans="1:43" ht="21.95" customHeight="1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  <c r="K8" s="141"/>
      <c r="L8" s="11" t="s">
        <v>47</v>
      </c>
      <c r="M8" s="10" t="s">
        <v>48</v>
      </c>
      <c r="N8" s="11">
        <v>41</v>
      </c>
      <c r="O8" s="11" t="s">
        <v>43</v>
      </c>
      <c r="P8" s="12">
        <v>8</v>
      </c>
      <c r="Q8" s="12">
        <f t="shared" si="2"/>
        <v>328</v>
      </c>
      <c r="R8" s="11">
        <v>1</v>
      </c>
      <c r="S8" s="12">
        <f t="shared" si="3"/>
        <v>328</v>
      </c>
      <c r="U8" s="141"/>
      <c r="V8" s="11" t="s">
        <v>47</v>
      </c>
      <c r="W8" s="10" t="s">
        <v>48</v>
      </c>
      <c r="X8" s="11">
        <v>41</v>
      </c>
      <c r="Y8" s="11" t="s">
        <v>43</v>
      </c>
      <c r="Z8" s="12">
        <v>8</v>
      </c>
      <c r="AA8" s="12">
        <f t="shared" si="4"/>
        <v>328</v>
      </c>
      <c r="AB8" s="11">
        <v>1</v>
      </c>
      <c r="AC8" s="12">
        <f t="shared" si="5"/>
        <v>328</v>
      </c>
      <c r="AK8" s="86" t="s">
        <v>49</v>
      </c>
      <c r="AL8" s="87">
        <f t="shared" ref="AL8:AN8" si="6">SUM(AL3:AL7)</f>
        <v>374437.58</v>
      </c>
      <c r="AM8" s="88">
        <f t="shared" si="6"/>
        <v>329834.78999999998</v>
      </c>
      <c r="AN8" s="87">
        <f t="shared" si="6"/>
        <v>250579.04</v>
      </c>
      <c r="AO8" s="87"/>
      <c r="AP8" s="87">
        <f>SUM(AP3:AP7)</f>
        <v>85095</v>
      </c>
      <c r="AQ8" s="87">
        <f>AN8-AP8</f>
        <v>165484.04</v>
      </c>
    </row>
    <row r="9" spans="1:43" ht="21.95" customHeight="1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  <c r="K9" s="141"/>
      <c r="L9" s="11" t="s">
        <v>51</v>
      </c>
      <c r="M9" s="10" t="s">
        <v>52</v>
      </c>
      <c r="N9" s="11">
        <v>1</v>
      </c>
      <c r="O9" s="11" t="s">
        <v>43</v>
      </c>
      <c r="P9" s="12">
        <v>1600</v>
      </c>
      <c r="Q9" s="12">
        <f t="shared" si="2"/>
        <v>1600</v>
      </c>
      <c r="R9" s="11">
        <v>1</v>
      </c>
      <c r="S9" s="12">
        <f t="shared" si="3"/>
        <v>1600</v>
      </c>
      <c r="U9" s="141"/>
      <c r="V9" s="11" t="s">
        <v>51</v>
      </c>
      <c r="W9" s="10" t="s">
        <v>52</v>
      </c>
      <c r="X9" s="11">
        <v>1</v>
      </c>
      <c r="Y9" s="11" t="s">
        <v>43</v>
      </c>
      <c r="Z9" s="12">
        <v>1600</v>
      </c>
      <c r="AA9" s="12">
        <f t="shared" si="4"/>
        <v>1600</v>
      </c>
      <c r="AB9" s="11">
        <v>1</v>
      </c>
      <c r="AC9" s="12">
        <f t="shared" si="5"/>
        <v>1600</v>
      </c>
    </row>
    <row r="10" spans="1:43" ht="21.95" customHeight="1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  <c r="K10" s="141"/>
      <c r="L10" s="11" t="s">
        <v>56</v>
      </c>
      <c r="M10" s="10" t="s">
        <v>56</v>
      </c>
      <c r="N10" s="11">
        <v>110</v>
      </c>
      <c r="O10" s="11" t="s">
        <v>43</v>
      </c>
      <c r="P10" s="12">
        <v>3</v>
      </c>
      <c r="Q10" s="12">
        <f t="shared" si="2"/>
        <v>330</v>
      </c>
      <c r="R10" s="11">
        <v>1</v>
      </c>
      <c r="S10" s="12">
        <f t="shared" si="3"/>
        <v>330</v>
      </c>
      <c r="U10" s="141"/>
      <c r="V10" s="11" t="s">
        <v>56</v>
      </c>
      <c r="W10" s="10" t="s">
        <v>56</v>
      </c>
      <c r="X10" s="11">
        <v>110</v>
      </c>
      <c r="Y10" s="11" t="s">
        <v>43</v>
      </c>
      <c r="Z10" s="12">
        <v>3</v>
      </c>
      <c r="AA10" s="12">
        <f t="shared" si="4"/>
        <v>330</v>
      </c>
      <c r="AB10" s="11">
        <v>1</v>
      </c>
      <c r="AC10" s="12">
        <f t="shared" si="5"/>
        <v>330</v>
      </c>
    </row>
    <row r="11" spans="1:43" ht="20.100000000000001" customHeight="1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  <c r="K11" s="141"/>
      <c r="L11" s="11" t="s">
        <v>58</v>
      </c>
      <c r="M11" s="13" t="s">
        <v>59</v>
      </c>
      <c r="N11" s="11">
        <v>3</v>
      </c>
      <c r="O11" s="11" t="s">
        <v>43</v>
      </c>
      <c r="P11" s="12">
        <v>155</v>
      </c>
      <c r="Q11" s="12">
        <f t="shared" si="2"/>
        <v>465</v>
      </c>
      <c r="R11" s="11">
        <v>1</v>
      </c>
      <c r="S11" s="12">
        <f t="shared" si="3"/>
        <v>465</v>
      </c>
      <c r="U11" s="141"/>
      <c r="V11" s="11" t="s">
        <v>58</v>
      </c>
      <c r="W11" s="13" t="s">
        <v>59</v>
      </c>
      <c r="X11" s="11">
        <v>3</v>
      </c>
      <c r="Y11" s="11" t="s">
        <v>43</v>
      </c>
      <c r="Z11" s="12">
        <v>155</v>
      </c>
      <c r="AA11" s="12">
        <f t="shared" si="4"/>
        <v>465</v>
      </c>
      <c r="AB11" s="11">
        <v>1</v>
      </c>
      <c r="AC11" s="12">
        <f t="shared" si="5"/>
        <v>465</v>
      </c>
    </row>
    <row r="12" spans="1:43" ht="20.100000000000001" customHeight="1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  <c r="K12" s="141"/>
      <c r="L12" s="11" t="s">
        <v>61</v>
      </c>
      <c r="M12" s="13" t="s">
        <v>62</v>
      </c>
      <c r="N12" s="11">
        <v>1</v>
      </c>
      <c r="O12" s="11" t="s">
        <v>43</v>
      </c>
      <c r="P12" s="12">
        <v>200</v>
      </c>
      <c r="Q12" s="12">
        <f t="shared" si="2"/>
        <v>200</v>
      </c>
      <c r="R12" s="11">
        <v>1</v>
      </c>
      <c r="S12" s="12">
        <f t="shared" si="3"/>
        <v>200</v>
      </c>
      <c r="U12" s="141"/>
      <c r="V12" s="11" t="s">
        <v>61</v>
      </c>
      <c r="W12" s="13" t="s">
        <v>62</v>
      </c>
      <c r="X12" s="11">
        <v>1</v>
      </c>
      <c r="Y12" s="11" t="s">
        <v>43</v>
      </c>
      <c r="Z12" s="12">
        <v>200</v>
      </c>
      <c r="AA12" s="12">
        <f t="shared" si="4"/>
        <v>200</v>
      </c>
      <c r="AB12" s="11">
        <v>1</v>
      </c>
      <c r="AC12" s="12">
        <f t="shared" si="5"/>
        <v>200</v>
      </c>
    </row>
    <row r="13" spans="1:43" ht="20.100000000000001" customHeight="1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  <c r="K13" s="141"/>
      <c r="L13" s="11" t="s">
        <v>64</v>
      </c>
      <c r="M13" s="13" t="s">
        <v>62</v>
      </c>
      <c r="N13" s="11">
        <v>2</v>
      </c>
      <c r="O13" s="11" t="s">
        <v>43</v>
      </c>
      <c r="P13" s="12">
        <v>25</v>
      </c>
      <c r="Q13" s="12">
        <f t="shared" si="2"/>
        <v>50</v>
      </c>
      <c r="R13" s="11">
        <v>1</v>
      </c>
      <c r="S13" s="12">
        <f t="shared" si="3"/>
        <v>50</v>
      </c>
      <c r="U13" s="141"/>
      <c r="V13" s="11" t="s">
        <v>64</v>
      </c>
      <c r="W13" s="13" t="s">
        <v>62</v>
      </c>
      <c r="X13" s="11">
        <v>2</v>
      </c>
      <c r="Y13" s="11" t="s">
        <v>43</v>
      </c>
      <c r="Z13" s="12">
        <v>25</v>
      </c>
      <c r="AA13" s="12">
        <f t="shared" si="4"/>
        <v>50</v>
      </c>
      <c r="AB13" s="11">
        <v>1</v>
      </c>
      <c r="AC13" s="12">
        <f t="shared" si="5"/>
        <v>50</v>
      </c>
    </row>
    <row r="14" spans="1:43" ht="21" customHeight="1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  <c r="K14" s="141"/>
      <c r="L14" s="11" t="s">
        <v>66</v>
      </c>
      <c r="M14" s="13"/>
      <c r="N14" s="11">
        <v>10</v>
      </c>
      <c r="O14" s="11" t="s">
        <v>43</v>
      </c>
      <c r="P14" s="12">
        <v>1</v>
      </c>
      <c r="Q14" s="12">
        <f t="shared" si="2"/>
        <v>10</v>
      </c>
      <c r="R14" s="11">
        <v>1</v>
      </c>
      <c r="S14" s="12">
        <f t="shared" si="3"/>
        <v>10</v>
      </c>
      <c r="U14" s="141"/>
      <c r="V14" s="11" t="s">
        <v>66</v>
      </c>
      <c r="W14" s="13"/>
      <c r="X14" s="11">
        <v>10</v>
      </c>
      <c r="Y14" s="11" t="s">
        <v>43</v>
      </c>
      <c r="Z14" s="12">
        <v>1</v>
      </c>
      <c r="AA14" s="12">
        <f t="shared" si="4"/>
        <v>10</v>
      </c>
      <c r="AB14" s="11">
        <v>1</v>
      </c>
      <c r="AC14" s="12">
        <f t="shared" si="5"/>
        <v>10</v>
      </c>
    </row>
    <row r="15" spans="1:43" ht="20.100000000000001" customHeight="1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  <c r="K15" s="141"/>
      <c r="L15" s="11" t="s">
        <v>68</v>
      </c>
      <c r="M15" s="13"/>
      <c r="N15" s="11">
        <v>1</v>
      </c>
      <c r="O15" s="11" t="s">
        <v>43</v>
      </c>
      <c r="P15" s="12">
        <v>8</v>
      </c>
      <c r="Q15" s="12">
        <f t="shared" si="2"/>
        <v>8</v>
      </c>
      <c r="R15" s="11">
        <v>1</v>
      </c>
      <c r="S15" s="12">
        <f t="shared" si="3"/>
        <v>8</v>
      </c>
      <c r="U15" s="141"/>
      <c r="V15" s="11" t="s">
        <v>68</v>
      </c>
      <c r="W15" s="13"/>
      <c r="X15" s="11">
        <v>1</v>
      </c>
      <c r="Y15" s="11" t="s">
        <v>43</v>
      </c>
      <c r="Z15" s="12">
        <v>8</v>
      </c>
      <c r="AA15" s="12">
        <f t="shared" si="4"/>
        <v>8</v>
      </c>
      <c r="AB15" s="11">
        <v>1</v>
      </c>
      <c r="AC15" s="12">
        <f t="shared" si="5"/>
        <v>8</v>
      </c>
    </row>
    <row r="16" spans="1:43" ht="20.100000000000001" customHeight="1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7">D16*F16</f>
        <v>900</v>
      </c>
      <c r="H16" s="37">
        <v>1</v>
      </c>
      <c r="I16" s="39">
        <f t="shared" ref="I16:I26" si="8">G16*H16</f>
        <v>900</v>
      </c>
      <c r="K16" s="141"/>
      <c r="L16" s="11" t="s">
        <v>72</v>
      </c>
      <c r="M16" s="13" t="s">
        <v>73</v>
      </c>
      <c r="N16" s="11">
        <v>110</v>
      </c>
      <c r="O16" s="11" t="s">
        <v>43</v>
      </c>
      <c r="P16" s="12">
        <v>3</v>
      </c>
      <c r="Q16" s="12">
        <f t="shared" si="2"/>
        <v>330</v>
      </c>
      <c r="R16" s="11">
        <v>1</v>
      </c>
      <c r="S16" s="12">
        <f t="shared" si="3"/>
        <v>330</v>
      </c>
      <c r="U16" s="141"/>
      <c r="V16" s="11" t="s">
        <v>72</v>
      </c>
      <c r="W16" s="13" t="s">
        <v>73</v>
      </c>
      <c r="X16" s="11">
        <v>110</v>
      </c>
      <c r="Y16" s="11" t="s">
        <v>43</v>
      </c>
      <c r="Z16" s="12">
        <v>3</v>
      </c>
      <c r="AA16" s="12">
        <f t="shared" si="4"/>
        <v>330</v>
      </c>
      <c r="AB16" s="11">
        <v>1</v>
      </c>
      <c r="AC16" s="12">
        <f t="shared" si="5"/>
        <v>330</v>
      </c>
    </row>
    <row r="17" spans="1:33" ht="20.100000000000001" customHeight="1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7"/>
        <v>450</v>
      </c>
      <c r="H17" s="37">
        <v>1</v>
      </c>
      <c r="I17" s="39">
        <f t="shared" si="8"/>
        <v>450</v>
      </c>
      <c r="J17" s="79"/>
      <c r="K17" s="141"/>
      <c r="L17" s="11" t="s">
        <v>75</v>
      </c>
      <c r="M17" s="13" t="s">
        <v>73</v>
      </c>
      <c r="N17" s="11">
        <v>1</v>
      </c>
      <c r="O17" s="11" t="s">
        <v>43</v>
      </c>
      <c r="P17" s="12">
        <v>155</v>
      </c>
      <c r="Q17" s="12">
        <f t="shared" si="2"/>
        <v>155</v>
      </c>
      <c r="R17" s="11">
        <v>1</v>
      </c>
      <c r="S17" s="12">
        <f t="shared" si="3"/>
        <v>155</v>
      </c>
      <c r="T17" s="80"/>
      <c r="U17" s="141"/>
      <c r="V17" s="11" t="s">
        <v>75</v>
      </c>
      <c r="W17" s="13" t="s">
        <v>73</v>
      </c>
      <c r="X17" s="11">
        <v>1</v>
      </c>
      <c r="Y17" s="11" t="s">
        <v>43</v>
      </c>
      <c r="Z17" s="12">
        <v>155</v>
      </c>
      <c r="AA17" s="12">
        <f t="shared" si="4"/>
        <v>155</v>
      </c>
      <c r="AB17" s="11">
        <v>1</v>
      </c>
      <c r="AC17" s="12">
        <f t="shared" si="5"/>
        <v>155</v>
      </c>
      <c r="AD17" s="81"/>
      <c r="AE17" s="81"/>
      <c r="AF17" s="81"/>
      <c r="AG17" s="81"/>
    </row>
    <row r="18" spans="1:33" ht="20.100000000000001" customHeight="1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7"/>
        <v>150</v>
      </c>
      <c r="H18" s="37">
        <v>1</v>
      </c>
      <c r="I18" s="39">
        <f t="shared" si="8"/>
        <v>150</v>
      </c>
      <c r="J18" s="79"/>
      <c r="K18" s="141"/>
      <c r="L18" s="11" t="s">
        <v>77</v>
      </c>
      <c r="M18" s="13" t="s">
        <v>73</v>
      </c>
      <c r="N18" s="11">
        <v>1</v>
      </c>
      <c r="O18" s="11" t="s">
        <v>43</v>
      </c>
      <c r="P18" s="12">
        <v>19.600000000000001</v>
      </c>
      <c r="Q18" s="12">
        <f t="shared" si="2"/>
        <v>19.600000000000001</v>
      </c>
      <c r="R18" s="11">
        <v>1</v>
      </c>
      <c r="S18" s="12">
        <f t="shared" si="3"/>
        <v>19.600000000000001</v>
      </c>
      <c r="T18" s="80"/>
      <c r="U18" s="141"/>
      <c r="V18" s="11" t="s">
        <v>77</v>
      </c>
      <c r="W18" s="13" t="s">
        <v>73</v>
      </c>
      <c r="X18" s="11">
        <v>1</v>
      </c>
      <c r="Y18" s="11" t="s">
        <v>43</v>
      </c>
      <c r="Z18" s="12">
        <v>19.600000000000001</v>
      </c>
      <c r="AA18" s="12">
        <f t="shared" si="4"/>
        <v>19.600000000000001</v>
      </c>
      <c r="AB18" s="11">
        <v>1</v>
      </c>
      <c r="AC18" s="12">
        <f t="shared" si="5"/>
        <v>19.600000000000001</v>
      </c>
      <c r="AD18" s="81"/>
      <c r="AE18" s="81"/>
      <c r="AF18" s="81"/>
      <c r="AG18" s="81"/>
    </row>
    <row r="19" spans="1:33" ht="20.100000000000001" customHeight="1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7"/>
        <v>225</v>
      </c>
      <c r="H19" s="37">
        <v>1</v>
      </c>
      <c r="I19" s="39">
        <f t="shared" si="8"/>
        <v>225</v>
      </c>
      <c r="J19" s="79"/>
      <c r="K19" s="141"/>
      <c r="L19" s="11" t="s">
        <v>80</v>
      </c>
      <c r="M19" s="13" t="s">
        <v>73</v>
      </c>
      <c r="N19" s="11">
        <v>1</v>
      </c>
      <c r="O19" s="11" t="s">
        <v>43</v>
      </c>
      <c r="P19" s="12">
        <v>104.5</v>
      </c>
      <c r="Q19" s="12">
        <f t="shared" si="2"/>
        <v>104.5</v>
      </c>
      <c r="R19" s="11">
        <v>1</v>
      </c>
      <c r="S19" s="12">
        <f t="shared" si="3"/>
        <v>104.5</v>
      </c>
      <c r="T19" s="80"/>
      <c r="U19" s="141"/>
      <c r="V19" s="11" t="s">
        <v>80</v>
      </c>
      <c r="W19" s="13" t="s">
        <v>73</v>
      </c>
      <c r="X19" s="11">
        <v>1</v>
      </c>
      <c r="Y19" s="11" t="s">
        <v>43</v>
      </c>
      <c r="Z19" s="12">
        <v>104.5</v>
      </c>
      <c r="AA19" s="12">
        <f t="shared" si="4"/>
        <v>104.5</v>
      </c>
      <c r="AB19" s="11">
        <v>1</v>
      </c>
      <c r="AC19" s="12">
        <f t="shared" si="5"/>
        <v>104.5</v>
      </c>
      <c r="AD19" s="81"/>
      <c r="AE19" s="81"/>
      <c r="AF19" s="81"/>
      <c r="AG19" s="81"/>
    </row>
    <row r="20" spans="1:33" ht="20.100000000000001" customHeight="1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7"/>
        <v>600</v>
      </c>
      <c r="H20" s="37">
        <v>1</v>
      </c>
      <c r="I20" s="39">
        <f t="shared" si="8"/>
        <v>600</v>
      </c>
      <c r="J20" s="79"/>
      <c r="K20" s="141"/>
      <c r="L20" s="11" t="s">
        <v>82</v>
      </c>
      <c r="M20" s="13" t="s">
        <v>73</v>
      </c>
      <c r="N20" s="11">
        <v>1</v>
      </c>
      <c r="O20" s="11" t="s">
        <v>43</v>
      </c>
      <c r="P20" s="12">
        <v>300</v>
      </c>
      <c r="Q20" s="12">
        <f t="shared" si="2"/>
        <v>300</v>
      </c>
      <c r="R20" s="11">
        <v>1</v>
      </c>
      <c r="S20" s="12">
        <f t="shared" si="3"/>
        <v>300</v>
      </c>
      <c r="T20" s="80"/>
      <c r="U20" s="141"/>
      <c r="V20" s="11" t="s">
        <v>82</v>
      </c>
      <c r="W20" s="13" t="s">
        <v>73</v>
      </c>
      <c r="X20" s="11">
        <v>1</v>
      </c>
      <c r="Y20" s="11" t="s">
        <v>43</v>
      </c>
      <c r="Z20" s="12">
        <v>300</v>
      </c>
      <c r="AA20" s="12">
        <f t="shared" si="4"/>
        <v>300</v>
      </c>
      <c r="AB20" s="11">
        <v>1</v>
      </c>
      <c r="AC20" s="12">
        <f t="shared" si="5"/>
        <v>300</v>
      </c>
      <c r="AD20" s="81"/>
      <c r="AE20" s="81"/>
      <c r="AF20" s="81"/>
      <c r="AG20" s="81"/>
    </row>
    <row r="21" spans="1:33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7"/>
        <v>3000</v>
      </c>
      <c r="H21" s="37">
        <v>1</v>
      </c>
      <c r="I21" s="39">
        <f t="shared" si="8"/>
        <v>3000</v>
      </c>
      <c r="J21" s="79"/>
      <c r="K21" s="141"/>
      <c r="L21" s="11" t="s">
        <v>85</v>
      </c>
      <c r="M21" s="13"/>
      <c r="N21" s="11">
        <v>2</v>
      </c>
      <c r="O21" s="11" t="s">
        <v>43</v>
      </c>
      <c r="P21" s="12">
        <v>1200</v>
      </c>
      <c r="Q21" s="12">
        <f t="shared" si="2"/>
        <v>2400</v>
      </c>
      <c r="R21" s="11">
        <v>1</v>
      </c>
      <c r="S21" s="12">
        <f t="shared" si="3"/>
        <v>2400</v>
      </c>
      <c r="T21" s="81"/>
      <c r="U21" s="141"/>
      <c r="V21" s="11" t="s">
        <v>85</v>
      </c>
      <c r="W21" s="13"/>
      <c r="X21" s="11">
        <v>2</v>
      </c>
      <c r="Y21" s="11" t="s">
        <v>43</v>
      </c>
      <c r="Z21" s="12">
        <v>1200</v>
      </c>
      <c r="AA21" s="12">
        <f t="shared" si="4"/>
        <v>2400</v>
      </c>
      <c r="AB21" s="11">
        <v>1</v>
      </c>
      <c r="AC21" s="12">
        <f t="shared" si="5"/>
        <v>2400</v>
      </c>
      <c r="AD21" s="81"/>
      <c r="AE21" s="81"/>
      <c r="AF21" s="81"/>
      <c r="AG21" s="81"/>
    </row>
    <row r="22" spans="1:33" ht="24" customHeight="1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7"/>
        <v>800</v>
      </c>
      <c r="H22" s="37">
        <v>1</v>
      </c>
      <c r="I22" s="39">
        <f t="shared" si="8"/>
        <v>800</v>
      </c>
      <c r="J22" s="79"/>
      <c r="K22" s="141"/>
      <c r="L22" s="11" t="s">
        <v>89</v>
      </c>
      <c r="M22" s="13"/>
      <c r="N22" s="11">
        <v>2</v>
      </c>
      <c r="O22" s="11" t="s">
        <v>43</v>
      </c>
      <c r="P22" s="12">
        <v>600</v>
      </c>
      <c r="Q22" s="12">
        <f t="shared" si="2"/>
        <v>1200</v>
      </c>
      <c r="R22" s="11">
        <v>1</v>
      </c>
      <c r="S22" s="12">
        <f t="shared" si="3"/>
        <v>1200</v>
      </c>
      <c r="T22" s="81"/>
      <c r="U22" s="141"/>
      <c r="V22" s="11" t="s">
        <v>89</v>
      </c>
      <c r="W22" s="13"/>
      <c r="X22" s="11">
        <v>2</v>
      </c>
      <c r="Y22" s="11" t="s">
        <v>43</v>
      </c>
      <c r="Z22" s="12">
        <v>600</v>
      </c>
      <c r="AA22" s="12">
        <f t="shared" si="4"/>
        <v>1200</v>
      </c>
      <c r="AB22" s="11">
        <v>1</v>
      </c>
      <c r="AC22" s="12">
        <f t="shared" si="5"/>
        <v>1200</v>
      </c>
      <c r="AD22" s="81"/>
      <c r="AE22" s="81"/>
      <c r="AF22" s="81"/>
      <c r="AG22" s="81"/>
    </row>
    <row r="23" spans="1:33" ht="24" customHeight="1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7"/>
        <v>1500</v>
      </c>
      <c r="H23" s="37">
        <v>1</v>
      </c>
      <c r="I23" s="39">
        <f t="shared" si="8"/>
        <v>1500</v>
      </c>
      <c r="J23" s="79"/>
      <c r="K23" s="141"/>
      <c r="L23" s="11" t="s">
        <v>91</v>
      </c>
      <c r="M23" s="13"/>
      <c r="N23" s="11">
        <v>1</v>
      </c>
      <c r="O23" s="11" t="s">
        <v>43</v>
      </c>
      <c r="P23" s="12">
        <v>500</v>
      </c>
      <c r="Q23" s="12">
        <f t="shared" si="2"/>
        <v>500</v>
      </c>
      <c r="R23" s="11">
        <v>1</v>
      </c>
      <c r="S23" s="12">
        <f t="shared" si="3"/>
        <v>500</v>
      </c>
      <c r="T23" s="81"/>
      <c r="U23" s="141"/>
      <c r="V23" s="11" t="s">
        <v>91</v>
      </c>
      <c r="W23" s="13"/>
      <c r="X23" s="11">
        <v>1</v>
      </c>
      <c r="Y23" s="11" t="s">
        <v>43</v>
      </c>
      <c r="Z23" s="12">
        <v>500</v>
      </c>
      <c r="AA23" s="12">
        <f t="shared" si="4"/>
        <v>500</v>
      </c>
      <c r="AB23" s="11">
        <v>1</v>
      </c>
      <c r="AC23" s="12">
        <f t="shared" si="5"/>
        <v>500</v>
      </c>
      <c r="AD23" s="81"/>
      <c r="AE23" s="81"/>
      <c r="AF23" s="81"/>
      <c r="AG23" s="81"/>
    </row>
    <row r="24" spans="1:33" ht="24" customHeight="1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7"/>
        <v>500</v>
      </c>
      <c r="H24" s="37">
        <v>1</v>
      </c>
      <c r="I24" s="39">
        <f t="shared" si="8"/>
        <v>500</v>
      </c>
      <c r="J24" s="79"/>
      <c r="K24" s="141"/>
      <c r="L24" s="11" t="s">
        <v>94</v>
      </c>
      <c r="M24" s="13"/>
      <c r="N24" s="11">
        <v>1</v>
      </c>
      <c r="O24" s="11" t="s">
        <v>43</v>
      </c>
      <c r="P24" s="12">
        <v>380</v>
      </c>
      <c r="Q24" s="12">
        <f t="shared" si="2"/>
        <v>380</v>
      </c>
      <c r="R24" s="11">
        <v>1</v>
      </c>
      <c r="S24" s="12">
        <f t="shared" si="3"/>
        <v>380</v>
      </c>
      <c r="T24" s="81"/>
      <c r="U24" s="141"/>
      <c r="V24" s="11" t="s">
        <v>94</v>
      </c>
      <c r="W24" s="13"/>
      <c r="X24" s="11">
        <v>1</v>
      </c>
      <c r="Y24" s="11" t="s">
        <v>43</v>
      </c>
      <c r="Z24" s="12">
        <v>380</v>
      </c>
      <c r="AA24" s="12">
        <f t="shared" si="4"/>
        <v>380</v>
      </c>
      <c r="AB24" s="11">
        <v>1</v>
      </c>
      <c r="AC24" s="12">
        <f t="shared" si="5"/>
        <v>380</v>
      </c>
      <c r="AD24" s="81"/>
      <c r="AE24" s="81"/>
      <c r="AF24" s="81"/>
      <c r="AG24" s="81"/>
    </row>
    <row r="25" spans="1:33" ht="24" customHeight="1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7"/>
        <v>800</v>
      </c>
      <c r="H25" s="37">
        <v>1</v>
      </c>
      <c r="I25" s="39">
        <f t="shared" si="8"/>
        <v>800</v>
      </c>
      <c r="J25" s="79"/>
      <c r="K25" s="141"/>
      <c r="L25" s="11" t="s">
        <v>98</v>
      </c>
      <c r="M25" s="13" t="s">
        <v>99</v>
      </c>
      <c r="N25" s="11">
        <v>2</v>
      </c>
      <c r="O25" s="11" t="s">
        <v>43</v>
      </c>
      <c r="P25" s="12">
        <v>600</v>
      </c>
      <c r="Q25" s="12">
        <f t="shared" si="2"/>
        <v>1200</v>
      </c>
      <c r="R25" s="11">
        <v>1</v>
      </c>
      <c r="S25" s="12">
        <f t="shared" si="3"/>
        <v>1200</v>
      </c>
      <c r="T25" s="81"/>
      <c r="U25" s="141"/>
      <c r="V25" s="11" t="s">
        <v>98</v>
      </c>
      <c r="W25" s="13" t="s">
        <v>99</v>
      </c>
      <c r="X25" s="11">
        <v>2</v>
      </c>
      <c r="Y25" s="11" t="s">
        <v>43</v>
      </c>
      <c r="Z25" s="12">
        <v>600</v>
      </c>
      <c r="AA25" s="12">
        <f t="shared" si="4"/>
        <v>1200</v>
      </c>
      <c r="AB25" s="11">
        <v>1</v>
      </c>
      <c r="AC25" s="12">
        <f t="shared" si="5"/>
        <v>1200</v>
      </c>
      <c r="AD25" s="81"/>
      <c r="AE25" s="81"/>
      <c r="AF25" s="81"/>
      <c r="AG25" s="81"/>
    </row>
    <row r="26" spans="1:33" ht="24" customHeight="1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7"/>
        <v>1500</v>
      </c>
      <c r="H26" s="37">
        <v>1</v>
      </c>
      <c r="I26" s="39">
        <f t="shared" si="8"/>
        <v>1500</v>
      </c>
      <c r="J26" s="79"/>
      <c r="K26" s="141"/>
      <c r="L26" s="11" t="s">
        <v>101</v>
      </c>
      <c r="M26" s="13"/>
      <c r="N26" s="11">
        <v>1</v>
      </c>
      <c r="O26" s="11" t="s">
        <v>43</v>
      </c>
      <c r="P26" s="12">
        <v>3979.04</v>
      </c>
      <c r="Q26" s="12">
        <f t="shared" si="2"/>
        <v>3979.04</v>
      </c>
      <c r="R26" s="11">
        <v>1</v>
      </c>
      <c r="S26" s="12">
        <f t="shared" si="3"/>
        <v>3979.04</v>
      </c>
      <c r="T26" s="81"/>
      <c r="U26" s="141"/>
      <c r="V26" s="11" t="s">
        <v>101</v>
      </c>
      <c r="W26" s="13"/>
      <c r="X26" s="11">
        <v>1</v>
      </c>
      <c r="Y26" s="11" t="s">
        <v>43</v>
      </c>
      <c r="Z26" s="12">
        <v>3979.04</v>
      </c>
      <c r="AA26" s="12">
        <f t="shared" si="4"/>
        <v>3979.04</v>
      </c>
      <c r="AB26" s="11">
        <v>1</v>
      </c>
      <c r="AC26" s="12">
        <f t="shared" si="5"/>
        <v>3979.04</v>
      </c>
      <c r="AD26" s="81"/>
      <c r="AE26" s="81"/>
      <c r="AF26" s="81"/>
      <c r="AG26" s="81"/>
    </row>
    <row r="27" spans="1:33" ht="24" customHeight="1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  <c r="K27" s="141"/>
      <c r="L27" s="11" t="s">
        <v>103</v>
      </c>
      <c r="M27" s="13" t="s">
        <v>104</v>
      </c>
      <c r="N27" s="11">
        <v>23</v>
      </c>
      <c r="O27" s="11" t="s">
        <v>43</v>
      </c>
      <c r="P27" s="12">
        <v>500</v>
      </c>
      <c r="Q27" s="12">
        <f t="shared" si="2"/>
        <v>11500</v>
      </c>
      <c r="R27" s="11">
        <v>1</v>
      </c>
      <c r="S27" s="12">
        <f t="shared" si="3"/>
        <v>11500</v>
      </c>
      <c r="U27" s="141"/>
      <c r="V27" s="11" t="s">
        <v>103</v>
      </c>
      <c r="W27" s="13" t="s">
        <v>104</v>
      </c>
      <c r="X27" s="11">
        <v>23</v>
      </c>
      <c r="Y27" s="11" t="s">
        <v>43</v>
      </c>
      <c r="Z27" s="12">
        <v>500</v>
      </c>
      <c r="AA27" s="12">
        <f t="shared" si="4"/>
        <v>11500</v>
      </c>
      <c r="AB27" s="11">
        <v>1</v>
      </c>
      <c r="AC27" s="12">
        <f t="shared" si="5"/>
        <v>11500</v>
      </c>
    </row>
    <row r="28" spans="1:33" ht="24" customHeight="1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9">D28*F28</f>
        <v>10000</v>
      </c>
      <c r="H28" s="37">
        <v>1</v>
      </c>
      <c r="I28" s="39">
        <f t="shared" ref="I28:I31" si="10">G28*H28</f>
        <v>10000</v>
      </c>
      <c r="K28" s="141"/>
      <c r="L28" s="11" t="s">
        <v>106</v>
      </c>
      <c r="M28" s="13" t="s">
        <v>107</v>
      </c>
      <c r="N28" s="11">
        <v>20</v>
      </c>
      <c r="O28" s="11" t="s">
        <v>43</v>
      </c>
      <c r="P28" s="12">
        <v>100</v>
      </c>
      <c r="Q28" s="12">
        <f t="shared" si="2"/>
        <v>2000</v>
      </c>
      <c r="R28" s="11">
        <v>1</v>
      </c>
      <c r="S28" s="12">
        <f t="shared" si="3"/>
        <v>2000</v>
      </c>
      <c r="U28" s="141"/>
      <c r="V28" s="11" t="s">
        <v>106</v>
      </c>
      <c r="W28" s="13" t="s">
        <v>107</v>
      </c>
      <c r="X28" s="11">
        <v>20</v>
      </c>
      <c r="Y28" s="11" t="s">
        <v>43</v>
      </c>
      <c r="Z28" s="12">
        <v>100</v>
      </c>
      <c r="AA28" s="12">
        <f t="shared" si="4"/>
        <v>2000</v>
      </c>
      <c r="AB28" s="11">
        <v>1</v>
      </c>
      <c r="AC28" s="12">
        <f t="shared" si="5"/>
        <v>2000</v>
      </c>
    </row>
    <row r="29" spans="1:33" ht="24" customHeight="1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9"/>
        <v>8640</v>
      </c>
      <c r="H29" s="37">
        <v>1</v>
      </c>
      <c r="I29" s="39">
        <f t="shared" si="10"/>
        <v>8640</v>
      </c>
      <c r="K29" s="141"/>
      <c r="L29" s="11" t="s">
        <v>106</v>
      </c>
      <c r="M29" s="13" t="s">
        <v>108</v>
      </c>
      <c r="N29" s="11">
        <v>2</v>
      </c>
      <c r="O29" s="11" t="s">
        <v>43</v>
      </c>
      <c r="P29" s="12">
        <v>1500</v>
      </c>
      <c r="Q29" s="12">
        <f t="shared" si="2"/>
        <v>3000</v>
      </c>
      <c r="R29" s="11">
        <v>1</v>
      </c>
      <c r="S29" s="12">
        <f t="shared" si="3"/>
        <v>3000</v>
      </c>
      <c r="U29" s="141"/>
      <c r="V29" s="11" t="s">
        <v>106</v>
      </c>
      <c r="W29" s="13" t="s">
        <v>108</v>
      </c>
      <c r="X29" s="11">
        <v>2</v>
      </c>
      <c r="Y29" s="11" t="s">
        <v>43</v>
      </c>
      <c r="Z29" s="12">
        <v>1500</v>
      </c>
      <c r="AA29" s="12">
        <f t="shared" si="4"/>
        <v>3000</v>
      </c>
      <c r="AB29" s="11">
        <v>1</v>
      </c>
      <c r="AC29" s="12">
        <f t="shared" si="5"/>
        <v>3000</v>
      </c>
    </row>
    <row r="30" spans="1:33" ht="24" customHeight="1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9"/>
        <v>2000</v>
      </c>
      <c r="H30" s="37">
        <v>1</v>
      </c>
      <c r="I30" s="39">
        <f t="shared" si="10"/>
        <v>2000</v>
      </c>
      <c r="K30" s="141"/>
      <c r="L30" s="11" t="s">
        <v>106</v>
      </c>
      <c r="M30" s="13" t="s">
        <v>108</v>
      </c>
      <c r="N30" s="11">
        <v>80</v>
      </c>
      <c r="O30" s="11" t="s">
        <v>43</v>
      </c>
      <c r="P30" s="12">
        <v>108</v>
      </c>
      <c r="Q30" s="12">
        <f t="shared" si="2"/>
        <v>8640</v>
      </c>
      <c r="R30" s="11">
        <v>1</v>
      </c>
      <c r="S30" s="12">
        <f t="shared" si="3"/>
        <v>8640</v>
      </c>
      <c r="U30" s="141"/>
      <c r="V30" s="11" t="s">
        <v>106</v>
      </c>
      <c r="W30" s="13" t="s">
        <v>108</v>
      </c>
      <c r="X30" s="11">
        <v>80</v>
      </c>
      <c r="Y30" s="11" t="s">
        <v>43</v>
      </c>
      <c r="Z30" s="12">
        <v>108</v>
      </c>
      <c r="AA30" s="12">
        <f t="shared" si="4"/>
        <v>8640</v>
      </c>
      <c r="AB30" s="11">
        <v>1</v>
      </c>
      <c r="AC30" s="12">
        <f t="shared" si="5"/>
        <v>8640</v>
      </c>
    </row>
    <row r="31" spans="1:33" ht="24" customHeight="1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9"/>
        <v>12650</v>
      </c>
      <c r="H31" s="37">
        <v>1</v>
      </c>
      <c r="I31" s="39">
        <f t="shared" si="10"/>
        <v>12650</v>
      </c>
      <c r="K31" s="141"/>
      <c r="L31" s="11" t="s">
        <v>112</v>
      </c>
      <c r="M31" s="14">
        <v>0.08</v>
      </c>
      <c r="N31" s="11">
        <v>1</v>
      </c>
      <c r="O31" s="11" t="s">
        <v>43</v>
      </c>
      <c r="P31" s="12" t="s">
        <v>45</v>
      </c>
      <c r="Q31" s="12" t="s">
        <v>45</v>
      </c>
      <c r="R31" s="11">
        <v>1</v>
      </c>
      <c r="S31" s="12">
        <f>SUM(S5:S30)*8%</f>
        <v>3898.3312000000001</v>
      </c>
      <c r="U31" s="141"/>
      <c r="V31" s="11" t="s">
        <v>112</v>
      </c>
      <c r="W31" s="14">
        <v>0.08</v>
      </c>
      <c r="X31" s="11">
        <v>1</v>
      </c>
      <c r="Y31" s="11" t="s">
        <v>43</v>
      </c>
      <c r="Z31" s="12" t="s">
        <v>45</v>
      </c>
      <c r="AA31" s="12" t="s">
        <v>45</v>
      </c>
      <c r="AB31" s="11">
        <v>1</v>
      </c>
      <c r="AC31" s="12">
        <f>SUM(AC5:AC30)*8%</f>
        <v>3898.3312000000001</v>
      </c>
    </row>
    <row r="32" spans="1:33" ht="24" customHeight="1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  <c r="K32" s="141"/>
      <c r="L32" s="97" t="s">
        <v>114</v>
      </c>
      <c r="M32" s="97"/>
      <c r="N32" s="97"/>
      <c r="O32" s="97"/>
      <c r="P32" s="97"/>
      <c r="Q32" s="97"/>
      <c r="R32" s="97"/>
      <c r="S32" s="19">
        <f>SUM(S5:S31)</f>
        <v>52627.4712</v>
      </c>
      <c r="U32" s="141"/>
      <c r="V32" s="97" t="s">
        <v>114</v>
      </c>
      <c r="W32" s="97"/>
      <c r="X32" s="97"/>
      <c r="Y32" s="97"/>
      <c r="Z32" s="97"/>
      <c r="AA32" s="97"/>
      <c r="AB32" s="97"/>
      <c r="AC32" s="19">
        <f>SUM(AC5:AC31)</f>
        <v>52627.4712</v>
      </c>
    </row>
    <row r="33" spans="1:16350" ht="24" customHeight="1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11">D33*F33</f>
        <v>18000</v>
      </c>
      <c r="H33" s="37">
        <v>1</v>
      </c>
      <c r="I33" s="39">
        <f t="shared" ref="I33:I35" si="12">G33*H33</f>
        <v>18000</v>
      </c>
      <c r="K33" s="141"/>
      <c r="L33" s="11" t="s">
        <v>117</v>
      </c>
      <c r="M33" s="15" t="s">
        <v>118</v>
      </c>
      <c r="N33" s="144">
        <v>1</v>
      </c>
      <c r="O33" s="144" t="s">
        <v>43</v>
      </c>
      <c r="P33" s="148">
        <v>15000</v>
      </c>
      <c r="Q33" s="148">
        <f>P33*N33</f>
        <v>15000</v>
      </c>
      <c r="R33" s="145">
        <v>1</v>
      </c>
      <c r="S33" s="148">
        <f>R33*Q33</f>
        <v>15000</v>
      </c>
      <c r="U33" s="141"/>
      <c r="V33" s="11" t="s">
        <v>117</v>
      </c>
      <c r="W33" s="15" t="s">
        <v>118</v>
      </c>
      <c r="X33" s="144">
        <v>1</v>
      </c>
      <c r="Y33" s="144" t="s">
        <v>43</v>
      </c>
      <c r="Z33" s="148">
        <v>7300</v>
      </c>
      <c r="AA33" s="148">
        <f>Z33*X33</f>
        <v>7300</v>
      </c>
      <c r="AB33" s="145">
        <v>1</v>
      </c>
      <c r="AC33" s="148">
        <f>AB33*AA33</f>
        <v>7300</v>
      </c>
    </row>
    <row r="34" spans="1:16350" s="74" customFormat="1" ht="24" customHeight="1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11"/>
        <v>8000</v>
      </c>
      <c r="H34" s="37">
        <v>1</v>
      </c>
      <c r="I34" s="39">
        <f t="shared" si="12"/>
        <v>8000</v>
      </c>
      <c r="J34" s="75"/>
      <c r="K34" s="141"/>
      <c r="L34" s="145" t="s">
        <v>120</v>
      </c>
      <c r="M34" s="15" t="s">
        <v>121</v>
      </c>
      <c r="N34" s="144"/>
      <c r="O34" s="144"/>
      <c r="P34" s="149"/>
      <c r="Q34" s="149"/>
      <c r="R34" s="146"/>
      <c r="S34" s="149"/>
      <c r="T34" s="75"/>
      <c r="U34" s="141"/>
      <c r="V34" s="145" t="s">
        <v>120</v>
      </c>
      <c r="W34" s="15" t="s">
        <v>121</v>
      </c>
      <c r="X34" s="144"/>
      <c r="Y34" s="144"/>
      <c r="Z34" s="149"/>
      <c r="AA34" s="149"/>
      <c r="AB34" s="146"/>
      <c r="AC34" s="149"/>
      <c r="AD34" s="75"/>
      <c r="AE34" s="75"/>
      <c r="AF34" s="75"/>
      <c r="AG34" s="75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</row>
    <row r="35" spans="1:16350" s="74" customFormat="1" ht="24.95" customHeight="1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11"/>
        <v>3600</v>
      </c>
      <c r="H35" s="37">
        <v>1</v>
      </c>
      <c r="I35" s="39">
        <f t="shared" si="12"/>
        <v>3600</v>
      </c>
      <c r="J35" s="75"/>
      <c r="K35" s="141"/>
      <c r="L35" s="146"/>
      <c r="M35" s="15" t="s">
        <v>123</v>
      </c>
      <c r="N35" s="144"/>
      <c r="O35" s="144"/>
      <c r="P35" s="149"/>
      <c r="Q35" s="149"/>
      <c r="R35" s="146"/>
      <c r="S35" s="149"/>
      <c r="T35" s="75"/>
      <c r="U35" s="141"/>
      <c r="V35" s="146"/>
      <c r="W35" s="15" t="s">
        <v>123</v>
      </c>
      <c r="X35" s="144"/>
      <c r="Y35" s="144"/>
      <c r="Z35" s="149"/>
      <c r="AA35" s="149"/>
      <c r="AB35" s="146"/>
      <c r="AC35" s="149"/>
      <c r="AD35" s="75"/>
      <c r="AE35" s="75"/>
      <c r="AF35" s="75"/>
      <c r="AG35" s="75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</row>
    <row r="36" spans="1:16350" ht="32.1" customHeight="1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  <c r="K36" s="141"/>
      <c r="L36" s="146"/>
      <c r="M36" s="15" t="s">
        <v>125</v>
      </c>
      <c r="N36" s="144"/>
      <c r="O36" s="144"/>
      <c r="P36" s="149"/>
      <c r="Q36" s="149"/>
      <c r="R36" s="146"/>
      <c r="S36" s="149"/>
      <c r="U36" s="141"/>
      <c r="V36" s="146"/>
      <c r="W36" s="15" t="s">
        <v>125</v>
      </c>
      <c r="X36" s="144"/>
      <c r="Y36" s="144"/>
      <c r="Z36" s="149"/>
      <c r="AA36" s="149"/>
      <c r="AB36" s="146"/>
      <c r="AC36" s="149"/>
    </row>
    <row r="37" spans="1:16350" ht="20.100000000000001" customHeight="1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  <c r="K37" s="141"/>
      <c r="L37" s="146"/>
      <c r="M37" s="15" t="s">
        <v>127</v>
      </c>
      <c r="N37" s="144"/>
      <c r="O37" s="144"/>
      <c r="P37" s="149"/>
      <c r="Q37" s="149"/>
      <c r="R37" s="146"/>
      <c r="S37" s="149"/>
      <c r="U37" s="141"/>
      <c r="V37" s="146"/>
      <c r="W37" s="15" t="s">
        <v>127</v>
      </c>
      <c r="X37" s="144"/>
      <c r="Y37" s="144"/>
      <c r="Z37" s="149"/>
      <c r="AA37" s="149"/>
      <c r="AB37" s="146"/>
      <c r="AC37" s="149"/>
    </row>
    <row r="38" spans="1:16350" ht="27" customHeight="1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13">D38*F38</f>
        <v>12000</v>
      </c>
      <c r="H38" s="37">
        <v>1</v>
      </c>
      <c r="I38" s="39">
        <f t="shared" ref="I38:I49" si="14">G38*H38</f>
        <v>12000</v>
      </c>
      <c r="K38" s="141"/>
      <c r="L38" s="146"/>
      <c r="M38" s="15" t="s">
        <v>130</v>
      </c>
      <c r="N38" s="144"/>
      <c r="O38" s="144"/>
      <c r="P38" s="149"/>
      <c r="Q38" s="149"/>
      <c r="R38" s="146"/>
      <c r="S38" s="149"/>
      <c r="U38" s="141"/>
      <c r="V38" s="146"/>
      <c r="W38" s="15" t="s">
        <v>130</v>
      </c>
      <c r="X38" s="144"/>
      <c r="Y38" s="144"/>
      <c r="Z38" s="149"/>
      <c r="AA38" s="149"/>
      <c r="AB38" s="146"/>
      <c r="AC38" s="149"/>
      <c r="AH38" s="4" t="e">
        <f>#REF!-AP8</f>
        <v>#REF!</v>
      </c>
    </row>
    <row r="39" spans="1:16350" ht="20.100000000000001" customHeight="1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13"/>
        <v>3000</v>
      </c>
      <c r="H39" s="37">
        <v>1</v>
      </c>
      <c r="I39" s="39">
        <f t="shared" si="14"/>
        <v>3000</v>
      </c>
      <c r="K39" s="141"/>
      <c r="L39" s="147"/>
      <c r="M39" s="15" t="s">
        <v>132</v>
      </c>
      <c r="N39" s="144"/>
      <c r="O39" s="144"/>
      <c r="P39" s="150"/>
      <c r="Q39" s="150"/>
      <c r="R39" s="147"/>
      <c r="S39" s="150"/>
      <c r="U39" s="141"/>
      <c r="V39" s="147"/>
      <c r="W39" s="15" t="s">
        <v>132</v>
      </c>
      <c r="X39" s="144"/>
      <c r="Y39" s="144"/>
      <c r="Z39" s="150"/>
      <c r="AA39" s="150"/>
      <c r="AB39" s="147"/>
      <c r="AC39" s="150"/>
    </row>
    <row r="40" spans="1:16350" ht="20.100000000000001" customHeight="1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13"/>
        <v>300</v>
      </c>
      <c r="H40" s="37">
        <v>1</v>
      </c>
      <c r="I40" s="39">
        <f t="shared" si="14"/>
        <v>300</v>
      </c>
      <c r="K40" s="141"/>
      <c r="L40" s="11" t="s">
        <v>87</v>
      </c>
      <c r="M40" s="13" t="s">
        <v>133</v>
      </c>
      <c r="N40" s="11">
        <v>1</v>
      </c>
      <c r="O40" s="11" t="s">
        <v>43</v>
      </c>
      <c r="P40" s="12">
        <v>400</v>
      </c>
      <c r="Q40" s="12">
        <f t="shared" ref="Q40:Q47" si="15">P40*N40</f>
        <v>400</v>
      </c>
      <c r="R40" s="11">
        <v>1</v>
      </c>
      <c r="S40" s="12">
        <f t="shared" ref="S40:S47" si="16">R40*Q40</f>
        <v>400</v>
      </c>
      <c r="U40" s="141"/>
      <c r="V40" s="11" t="s">
        <v>87</v>
      </c>
      <c r="W40" s="13" t="s">
        <v>133</v>
      </c>
      <c r="X40" s="11">
        <v>1</v>
      </c>
      <c r="Y40" s="11" t="s">
        <v>43</v>
      </c>
      <c r="Z40" s="12">
        <v>400</v>
      </c>
      <c r="AA40" s="12">
        <f t="shared" ref="AA40:AA47" si="17">Z40*X40</f>
        <v>400</v>
      </c>
      <c r="AB40" s="11">
        <v>1</v>
      </c>
      <c r="AC40" s="12">
        <f t="shared" ref="AC40:AC47" si="18">AB40*AA40</f>
        <v>400</v>
      </c>
    </row>
    <row r="41" spans="1:16350" ht="20.100000000000001" customHeight="1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13"/>
        <v>3000</v>
      </c>
      <c r="H41" s="41">
        <v>1</v>
      </c>
      <c r="I41" s="44">
        <f t="shared" si="14"/>
        <v>3000</v>
      </c>
      <c r="K41" s="141"/>
      <c r="L41" s="11" t="s">
        <v>135</v>
      </c>
      <c r="M41" s="10" t="s">
        <v>136</v>
      </c>
      <c r="N41" s="11">
        <v>2</v>
      </c>
      <c r="O41" s="11" t="s">
        <v>43</v>
      </c>
      <c r="P41" s="12">
        <v>600</v>
      </c>
      <c r="Q41" s="12">
        <f t="shared" si="15"/>
        <v>1200</v>
      </c>
      <c r="R41" s="11">
        <v>1</v>
      </c>
      <c r="S41" s="12">
        <f t="shared" si="16"/>
        <v>1200</v>
      </c>
      <c r="U41" s="141"/>
      <c r="V41" s="11" t="s">
        <v>135</v>
      </c>
      <c r="W41" s="10" t="s">
        <v>136</v>
      </c>
      <c r="X41" s="11">
        <v>2</v>
      </c>
      <c r="Y41" s="11" t="s">
        <v>43</v>
      </c>
      <c r="Z41" s="12">
        <v>600</v>
      </c>
      <c r="AA41" s="12">
        <f t="shared" si="17"/>
        <v>1200</v>
      </c>
      <c r="AB41" s="11">
        <v>1</v>
      </c>
      <c r="AC41" s="12">
        <f t="shared" si="18"/>
        <v>1200</v>
      </c>
    </row>
    <row r="42" spans="1:16350" ht="20.100000000000001" customHeight="1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13"/>
        <v>1000</v>
      </c>
      <c r="H42" s="41">
        <v>1</v>
      </c>
      <c r="I42" s="44">
        <f t="shared" si="14"/>
        <v>1000</v>
      </c>
      <c r="K42" s="141"/>
      <c r="L42" s="11" t="s">
        <v>137</v>
      </c>
      <c r="M42" s="13" t="s">
        <v>137</v>
      </c>
      <c r="N42" s="11">
        <v>1</v>
      </c>
      <c r="O42" s="11" t="s">
        <v>43</v>
      </c>
      <c r="P42" s="12">
        <v>500</v>
      </c>
      <c r="Q42" s="12">
        <f t="shared" si="15"/>
        <v>500</v>
      </c>
      <c r="R42" s="11">
        <v>1</v>
      </c>
      <c r="S42" s="12">
        <f t="shared" si="16"/>
        <v>500</v>
      </c>
      <c r="U42" s="141"/>
      <c r="V42" s="11" t="s">
        <v>137</v>
      </c>
      <c r="W42" s="13" t="s">
        <v>137</v>
      </c>
      <c r="X42" s="11">
        <v>1</v>
      </c>
      <c r="Y42" s="11" t="s">
        <v>43</v>
      </c>
      <c r="Z42" s="12">
        <v>500</v>
      </c>
      <c r="AA42" s="12">
        <f t="shared" si="17"/>
        <v>500</v>
      </c>
      <c r="AB42" s="11">
        <v>1</v>
      </c>
      <c r="AC42" s="12">
        <f t="shared" si="18"/>
        <v>500</v>
      </c>
    </row>
    <row r="43" spans="1:16350" ht="20.100000000000001" customHeight="1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13"/>
        <v>1000</v>
      </c>
      <c r="H43" s="41">
        <v>1</v>
      </c>
      <c r="I43" s="44">
        <f t="shared" si="14"/>
        <v>1000</v>
      </c>
      <c r="K43" s="141"/>
      <c r="L43" s="11" t="s">
        <v>138</v>
      </c>
      <c r="M43" s="13" t="s">
        <v>138</v>
      </c>
      <c r="N43" s="11">
        <v>1</v>
      </c>
      <c r="O43" s="11" t="s">
        <v>43</v>
      </c>
      <c r="P43" s="12">
        <v>1500</v>
      </c>
      <c r="Q43" s="12">
        <f t="shared" si="15"/>
        <v>1500</v>
      </c>
      <c r="R43" s="11">
        <v>1</v>
      </c>
      <c r="S43" s="12">
        <f t="shared" si="16"/>
        <v>1500</v>
      </c>
      <c r="U43" s="141"/>
      <c r="V43" s="11" t="s">
        <v>138</v>
      </c>
      <c r="W43" s="13" t="s">
        <v>138</v>
      </c>
      <c r="X43" s="11">
        <v>1</v>
      </c>
      <c r="Y43" s="11" t="s">
        <v>43</v>
      </c>
      <c r="Z43" s="12">
        <v>1500</v>
      </c>
      <c r="AA43" s="12">
        <f t="shared" si="17"/>
        <v>1500</v>
      </c>
      <c r="AB43" s="11">
        <v>1</v>
      </c>
      <c r="AC43" s="12">
        <f t="shared" si="18"/>
        <v>1500</v>
      </c>
    </row>
    <row r="44" spans="1:16350" ht="20.100000000000001" customHeight="1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13"/>
        <v>800</v>
      </c>
      <c r="H44" s="41">
        <v>1</v>
      </c>
      <c r="I44" s="44">
        <f t="shared" si="14"/>
        <v>800</v>
      </c>
      <c r="K44" s="141"/>
      <c r="L44" s="11" t="s">
        <v>139</v>
      </c>
      <c r="M44" s="13" t="s">
        <v>139</v>
      </c>
      <c r="N44" s="11">
        <v>3</v>
      </c>
      <c r="O44" s="11" t="s">
        <v>43</v>
      </c>
      <c r="P44" s="12">
        <v>100</v>
      </c>
      <c r="Q44" s="12">
        <f t="shared" si="15"/>
        <v>300</v>
      </c>
      <c r="R44" s="11">
        <v>1</v>
      </c>
      <c r="S44" s="12">
        <f t="shared" si="16"/>
        <v>300</v>
      </c>
      <c r="U44" s="141"/>
      <c r="V44" s="11" t="s">
        <v>139</v>
      </c>
      <c r="W44" s="13" t="s">
        <v>139</v>
      </c>
      <c r="X44" s="11">
        <v>3</v>
      </c>
      <c r="Y44" s="11" t="s">
        <v>43</v>
      </c>
      <c r="Z44" s="12">
        <v>100</v>
      </c>
      <c r="AA44" s="12">
        <f t="shared" si="17"/>
        <v>300</v>
      </c>
      <c r="AB44" s="11">
        <v>1</v>
      </c>
      <c r="AC44" s="12">
        <f t="shared" si="18"/>
        <v>300</v>
      </c>
    </row>
    <row r="45" spans="1:16350" ht="20.100000000000001" customHeight="1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13"/>
        <v>1600</v>
      </c>
      <c r="H45" s="37">
        <v>1</v>
      </c>
      <c r="I45" s="39">
        <f t="shared" si="14"/>
        <v>1600</v>
      </c>
      <c r="K45" s="141"/>
      <c r="L45" s="11" t="s">
        <v>95</v>
      </c>
      <c r="M45" s="10" t="s">
        <v>100</v>
      </c>
      <c r="N45" s="11">
        <v>1</v>
      </c>
      <c r="O45" s="11" t="s">
        <v>43</v>
      </c>
      <c r="P45" s="12">
        <v>2500</v>
      </c>
      <c r="Q45" s="12">
        <f t="shared" si="15"/>
        <v>2500</v>
      </c>
      <c r="R45" s="11">
        <v>1</v>
      </c>
      <c r="S45" s="12">
        <f t="shared" si="16"/>
        <v>2500</v>
      </c>
      <c r="U45" s="141"/>
      <c r="V45" s="11" t="s">
        <v>95</v>
      </c>
      <c r="W45" s="10" t="s">
        <v>100</v>
      </c>
      <c r="X45" s="11">
        <v>1</v>
      </c>
      <c r="Y45" s="11" t="s">
        <v>43</v>
      </c>
      <c r="Z45" s="12">
        <v>2500</v>
      </c>
      <c r="AA45" s="12">
        <f t="shared" si="17"/>
        <v>2500</v>
      </c>
      <c r="AB45" s="11">
        <v>1</v>
      </c>
      <c r="AC45" s="12">
        <f t="shared" si="18"/>
        <v>2500</v>
      </c>
    </row>
    <row r="46" spans="1:16350" ht="20.100000000000001" customHeight="1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13"/>
        <v>420</v>
      </c>
      <c r="H46" s="37">
        <v>1</v>
      </c>
      <c r="I46" s="39">
        <f t="shared" si="14"/>
        <v>420</v>
      </c>
      <c r="K46" s="141"/>
      <c r="L46" s="11" t="s">
        <v>140</v>
      </c>
      <c r="M46" s="13" t="s">
        <v>140</v>
      </c>
      <c r="N46" s="11">
        <v>1</v>
      </c>
      <c r="O46" s="11" t="s">
        <v>43</v>
      </c>
      <c r="P46" s="12">
        <v>600</v>
      </c>
      <c r="Q46" s="12">
        <f t="shared" si="15"/>
        <v>600</v>
      </c>
      <c r="R46" s="11">
        <v>1</v>
      </c>
      <c r="S46" s="12">
        <f t="shared" si="16"/>
        <v>600</v>
      </c>
      <c r="U46" s="141"/>
      <c r="V46" s="11" t="s">
        <v>140</v>
      </c>
      <c r="W46" s="13" t="s">
        <v>140</v>
      </c>
      <c r="X46" s="11">
        <v>1</v>
      </c>
      <c r="Y46" s="11" t="s">
        <v>43</v>
      </c>
      <c r="Z46" s="12">
        <v>600</v>
      </c>
      <c r="AA46" s="12">
        <f t="shared" si="17"/>
        <v>600</v>
      </c>
      <c r="AB46" s="11">
        <v>1</v>
      </c>
      <c r="AC46" s="12">
        <f t="shared" si="18"/>
        <v>600</v>
      </c>
    </row>
    <row r="47" spans="1:16350" ht="20.100000000000001" customHeight="1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13"/>
        <v>250</v>
      </c>
      <c r="H47" s="37">
        <v>1</v>
      </c>
      <c r="I47" s="39">
        <f t="shared" si="14"/>
        <v>250</v>
      </c>
      <c r="K47" s="141"/>
      <c r="L47" s="11" t="s">
        <v>141</v>
      </c>
      <c r="M47" s="13" t="s">
        <v>141</v>
      </c>
      <c r="N47" s="11">
        <v>2</v>
      </c>
      <c r="O47" s="11" t="s">
        <v>43</v>
      </c>
      <c r="P47" s="12">
        <v>3000</v>
      </c>
      <c r="Q47" s="12">
        <f t="shared" si="15"/>
        <v>6000</v>
      </c>
      <c r="R47" s="11">
        <v>1</v>
      </c>
      <c r="S47" s="12">
        <f t="shared" si="16"/>
        <v>6000</v>
      </c>
      <c r="U47" s="141"/>
      <c r="V47" s="11" t="s">
        <v>141</v>
      </c>
      <c r="W47" s="13" t="s">
        <v>141</v>
      </c>
      <c r="X47" s="11">
        <v>1</v>
      </c>
      <c r="Y47" s="11" t="s">
        <v>43</v>
      </c>
      <c r="Z47" s="12">
        <v>1000</v>
      </c>
      <c r="AA47" s="12">
        <f t="shared" si="17"/>
        <v>1000</v>
      </c>
      <c r="AB47" s="11">
        <v>1</v>
      </c>
      <c r="AC47" s="12">
        <f t="shared" si="18"/>
        <v>1000</v>
      </c>
    </row>
    <row r="48" spans="1:16350" ht="20.100000000000001" customHeight="1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13"/>
        <v>140</v>
      </c>
      <c r="H48" s="37">
        <v>1</v>
      </c>
      <c r="I48" s="39">
        <f t="shared" si="14"/>
        <v>140</v>
      </c>
      <c r="K48" s="141"/>
      <c r="L48" s="97" t="s">
        <v>142</v>
      </c>
      <c r="M48" s="97"/>
      <c r="N48" s="97"/>
      <c r="O48" s="97"/>
      <c r="P48" s="97"/>
      <c r="Q48" s="97"/>
      <c r="R48" s="97"/>
      <c r="S48" s="19">
        <f>SUM(S33:S47)</f>
        <v>28000</v>
      </c>
      <c r="U48" s="141"/>
      <c r="V48" s="97" t="s">
        <v>142</v>
      </c>
      <c r="W48" s="97"/>
      <c r="X48" s="97"/>
      <c r="Y48" s="97"/>
      <c r="Z48" s="97"/>
      <c r="AA48" s="97"/>
      <c r="AB48" s="97"/>
      <c r="AC48" s="19">
        <f>SUM(AC33:AC47)</f>
        <v>15300</v>
      </c>
    </row>
    <row r="49" spans="1:29" ht="20.100000000000001" customHeight="1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13"/>
        <v>80</v>
      </c>
      <c r="H49" s="37">
        <v>1</v>
      </c>
      <c r="I49" s="39">
        <f t="shared" si="14"/>
        <v>80</v>
      </c>
      <c r="K49" s="141"/>
      <c r="L49" s="11" t="s">
        <v>143</v>
      </c>
      <c r="M49" s="10" t="s">
        <v>144</v>
      </c>
      <c r="N49" s="11">
        <v>1</v>
      </c>
      <c r="O49" s="11" t="s">
        <v>43</v>
      </c>
      <c r="P49" s="12">
        <v>20000</v>
      </c>
      <c r="Q49" s="12">
        <f t="shared" ref="Q49:Q57" si="19">P49*N49</f>
        <v>20000</v>
      </c>
      <c r="R49" s="11">
        <v>1</v>
      </c>
      <c r="S49" s="12">
        <f t="shared" ref="S49:S57" si="20">Q49*R49</f>
        <v>20000</v>
      </c>
      <c r="U49" s="141"/>
      <c r="V49" s="11" t="s">
        <v>143</v>
      </c>
      <c r="W49" s="10" t="s">
        <v>144</v>
      </c>
      <c r="X49" s="11">
        <v>1</v>
      </c>
      <c r="Y49" s="11" t="s">
        <v>43</v>
      </c>
      <c r="Z49" s="12">
        <v>15000</v>
      </c>
      <c r="AA49" s="12">
        <f t="shared" ref="AA49:AA57" si="21">Z49*X49</f>
        <v>15000</v>
      </c>
      <c r="AB49" s="11">
        <v>1</v>
      </c>
      <c r="AC49" s="12">
        <f t="shared" ref="AC49:AC57" si="22">AA49*AB49</f>
        <v>15000</v>
      </c>
    </row>
    <row r="50" spans="1:29" ht="24.95" customHeight="1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  <c r="K50" s="141"/>
      <c r="L50" s="97" t="s">
        <v>145</v>
      </c>
      <c r="M50" s="97"/>
      <c r="N50" s="97"/>
      <c r="O50" s="97"/>
      <c r="P50" s="97"/>
      <c r="Q50" s="97"/>
      <c r="R50" s="97"/>
      <c r="S50" s="19">
        <f>SUM(S49:S49)</f>
        <v>20000</v>
      </c>
      <c r="U50" s="141"/>
      <c r="V50" s="97" t="s">
        <v>145</v>
      </c>
      <c r="W50" s="97"/>
      <c r="X50" s="97"/>
      <c r="Y50" s="97"/>
      <c r="Z50" s="97"/>
      <c r="AA50" s="97"/>
      <c r="AB50" s="97"/>
      <c r="AC50" s="19">
        <f>SUM(AC49:AC49)</f>
        <v>15000</v>
      </c>
    </row>
    <row r="51" spans="1:29" ht="18.95" customHeight="1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23">D51*F51</f>
        <v>900</v>
      </c>
      <c r="H51" s="37">
        <v>1</v>
      </c>
      <c r="I51" s="39">
        <f t="shared" ref="I51:I58" si="24">G51*H51</f>
        <v>900</v>
      </c>
      <c r="K51" s="141"/>
      <c r="L51" s="11" t="s">
        <v>146</v>
      </c>
      <c r="M51" s="10" t="s">
        <v>147</v>
      </c>
      <c r="N51" s="11">
        <v>2</v>
      </c>
      <c r="O51" s="11" t="s">
        <v>110</v>
      </c>
      <c r="P51" s="12">
        <v>2000</v>
      </c>
      <c r="Q51" s="12">
        <f t="shared" si="19"/>
        <v>4000</v>
      </c>
      <c r="R51" s="11">
        <v>1</v>
      </c>
      <c r="S51" s="12">
        <f t="shared" si="20"/>
        <v>4000</v>
      </c>
      <c r="U51" s="141"/>
      <c r="V51" s="11" t="s">
        <v>146</v>
      </c>
      <c r="W51" s="10" t="s">
        <v>147</v>
      </c>
      <c r="X51" s="11">
        <v>2</v>
      </c>
      <c r="Y51" s="11" t="s">
        <v>110</v>
      </c>
      <c r="Z51" s="12">
        <v>2000</v>
      </c>
      <c r="AA51" s="12">
        <f t="shared" si="21"/>
        <v>4000</v>
      </c>
      <c r="AB51" s="11">
        <v>1</v>
      </c>
      <c r="AC51" s="12">
        <f t="shared" si="22"/>
        <v>4000</v>
      </c>
    </row>
    <row r="52" spans="1:2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23"/>
        <v>450</v>
      </c>
      <c r="H52" s="37">
        <v>1</v>
      </c>
      <c r="I52" s="39">
        <f t="shared" si="24"/>
        <v>450</v>
      </c>
      <c r="K52" s="142"/>
      <c r="L52" s="97" t="s">
        <v>148</v>
      </c>
      <c r="M52" s="97"/>
      <c r="N52" s="97"/>
      <c r="O52" s="97"/>
      <c r="P52" s="97"/>
      <c r="Q52" s="97"/>
      <c r="R52" s="97"/>
      <c r="S52" s="19">
        <f>SUM(S51:S51)</f>
        <v>4000</v>
      </c>
      <c r="U52" s="142"/>
      <c r="V52" s="97" t="s">
        <v>148</v>
      </c>
      <c r="W52" s="97"/>
      <c r="X52" s="97"/>
      <c r="Y52" s="97"/>
      <c r="Z52" s="97"/>
      <c r="AA52" s="97"/>
      <c r="AB52" s="97"/>
      <c r="AC52" s="19">
        <f>SUM(AC51:AC51)</f>
        <v>4000</v>
      </c>
    </row>
    <row r="53" spans="1:2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23"/>
        <v>150</v>
      </c>
      <c r="H53" s="37">
        <v>1</v>
      </c>
      <c r="I53" s="39">
        <f t="shared" si="24"/>
        <v>150</v>
      </c>
      <c r="K53" s="107" t="s">
        <v>149</v>
      </c>
      <c r="L53" s="108"/>
      <c r="M53" s="107"/>
      <c r="N53" s="107"/>
      <c r="O53" s="107"/>
      <c r="P53" s="107"/>
      <c r="Q53" s="107"/>
      <c r="R53" s="107"/>
      <c r="S53" s="29">
        <f>S4+S32+S48+S50+S52</f>
        <v>109627.4712</v>
      </c>
      <c r="U53" s="109" t="s">
        <v>149</v>
      </c>
      <c r="V53" s="110"/>
      <c r="W53" s="109"/>
      <c r="X53" s="109"/>
      <c r="Y53" s="109"/>
      <c r="Z53" s="109"/>
      <c r="AA53" s="109"/>
      <c r="AB53" s="109"/>
      <c r="AC53" s="20">
        <f>AC4+AC32+AC48+AC50+AC52</f>
        <v>86927.4712</v>
      </c>
    </row>
    <row r="54" spans="1:2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23"/>
        <v>225</v>
      </c>
      <c r="H54" s="37">
        <v>1</v>
      </c>
      <c r="I54" s="39">
        <f t="shared" si="24"/>
        <v>225</v>
      </c>
      <c r="K54" s="143" t="s">
        <v>128</v>
      </c>
      <c r="L54" s="11" t="s">
        <v>150</v>
      </c>
      <c r="M54" s="10" t="s">
        <v>101</v>
      </c>
      <c r="N54" s="11">
        <v>4</v>
      </c>
      <c r="O54" s="11" t="s">
        <v>151</v>
      </c>
      <c r="P54" s="12">
        <v>350</v>
      </c>
      <c r="Q54" s="12">
        <f t="shared" si="19"/>
        <v>1400</v>
      </c>
      <c r="R54" s="18">
        <v>1</v>
      </c>
      <c r="S54" s="12">
        <f t="shared" si="20"/>
        <v>1400</v>
      </c>
      <c r="U54" s="143" t="s">
        <v>128</v>
      </c>
      <c r="V54" s="11" t="s">
        <v>150</v>
      </c>
      <c r="W54" s="10" t="s">
        <v>101</v>
      </c>
      <c r="X54" s="11">
        <v>4</v>
      </c>
      <c r="Y54" s="11" t="s">
        <v>151</v>
      </c>
      <c r="Z54" s="12">
        <v>350</v>
      </c>
      <c r="AA54" s="12">
        <f t="shared" si="21"/>
        <v>1400</v>
      </c>
      <c r="AB54" s="18">
        <v>1</v>
      </c>
      <c r="AC54" s="12">
        <f t="shared" si="22"/>
        <v>1400</v>
      </c>
    </row>
    <row r="55" spans="1:2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23"/>
        <v>600</v>
      </c>
      <c r="H55" s="37">
        <v>1</v>
      </c>
      <c r="I55" s="39">
        <f t="shared" si="24"/>
        <v>600</v>
      </c>
      <c r="K55" s="143"/>
      <c r="L55" s="145" t="s">
        <v>152</v>
      </c>
      <c r="M55" s="10" t="s">
        <v>153</v>
      </c>
      <c r="N55" s="11">
        <v>70</v>
      </c>
      <c r="O55" s="11" t="s">
        <v>25</v>
      </c>
      <c r="P55" s="12">
        <v>70</v>
      </c>
      <c r="Q55" s="12">
        <f t="shared" si="19"/>
        <v>4900</v>
      </c>
      <c r="R55" s="18">
        <v>1</v>
      </c>
      <c r="S55" s="12">
        <f t="shared" si="20"/>
        <v>4900</v>
      </c>
      <c r="U55" s="143"/>
      <c r="V55" s="145" t="s">
        <v>152</v>
      </c>
      <c r="W55" s="10" t="s">
        <v>153</v>
      </c>
      <c r="X55" s="11">
        <v>70</v>
      </c>
      <c r="Y55" s="11" t="s">
        <v>25</v>
      </c>
      <c r="Z55" s="12">
        <v>70</v>
      </c>
      <c r="AA55" s="12">
        <f t="shared" si="21"/>
        <v>4900</v>
      </c>
      <c r="AB55" s="18">
        <v>1</v>
      </c>
      <c r="AC55" s="12">
        <f t="shared" si="22"/>
        <v>4900</v>
      </c>
    </row>
    <row r="56" spans="1:2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23"/>
        <v>1500</v>
      </c>
      <c r="H56" s="37">
        <v>1</v>
      </c>
      <c r="I56" s="39">
        <f t="shared" si="24"/>
        <v>1500</v>
      </c>
      <c r="K56" s="143"/>
      <c r="L56" s="147"/>
      <c r="M56" s="10" t="s">
        <v>154</v>
      </c>
      <c r="N56" s="11">
        <v>10</v>
      </c>
      <c r="O56" s="11" t="s">
        <v>110</v>
      </c>
      <c r="P56" s="12">
        <v>200</v>
      </c>
      <c r="Q56" s="12">
        <f t="shared" si="19"/>
        <v>2000</v>
      </c>
      <c r="R56" s="18">
        <v>1</v>
      </c>
      <c r="S56" s="12">
        <f t="shared" si="20"/>
        <v>2000</v>
      </c>
      <c r="U56" s="143"/>
      <c r="V56" s="147"/>
      <c r="W56" s="10" t="s">
        <v>154</v>
      </c>
      <c r="X56" s="11">
        <v>10</v>
      </c>
      <c r="Y56" s="11" t="s">
        <v>110</v>
      </c>
      <c r="Z56" s="12">
        <v>200</v>
      </c>
      <c r="AA56" s="12">
        <f t="shared" si="21"/>
        <v>2000</v>
      </c>
      <c r="AB56" s="18">
        <v>1</v>
      </c>
      <c r="AC56" s="12">
        <f t="shared" si="22"/>
        <v>2000</v>
      </c>
    </row>
    <row r="57" spans="1:29" ht="21.95" customHeight="1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23"/>
        <v>500</v>
      </c>
      <c r="H57" s="37">
        <v>1</v>
      </c>
      <c r="I57" s="39">
        <f t="shared" si="24"/>
        <v>500</v>
      </c>
      <c r="K57" s="143"/>
      <c r="L57" s="11" t="s">
        <v>155</v>
      </c>
      <c r="M57" s="10" t="s">
        <v>156</v>
      </c>
      <c r="N57" s="11">
        <v>1</v>
      </c>
      <c r="O57" s="11" t="s">
        <v>79</v>
      </c>
      <c r="P57" s="12">
        <v>1179</v>
      </c>
      <c r="Q57" s="12">
        <f t="shared" si="19"/>
        <v>1179</v>
      </c>
      <c r="R57" s="18">
        <v>1</v>
      </c>
      <c r="S57" s="12">
        <f t="shared" si="20"/>
        <v>1179</v>
      </c>
      <c r="U57" s="143"/>
      <c r="V57" s="11" t="s">
        <v>155</v>
      </c>
      <c r="W57" s="10" t="s">
        <v>156</v>
      </c>
      <c r="X57" s="11">
        <v>1</v>
      </c>
      <c r="Y57" s="11" t="s">
        <v>79</v>
      </c>
      <c r="Z57" s="12">
        <v>1179</v>
      </c>
      <c r="AA57" s="12">
        <f t="shared" si="21"/>
        <v>1179</v>
      </c>
      <c r="AB57" s="18">
        <v>1</v>
      </c>
      <c r="AC57" s="12">
        <f t="shared" si="22"/>
        <v>1179</v>
      </c>
    </row>
    <row r="58" spans="1:2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23"/>
        <v>1500</v>
      </c>
      <c r="H58" s="37">
        <v>1</v>
      </c>
      <c r="I58" s="39">
        <f t="shared" si="24"/>
        <v>1500</v>
      </c>
      <c r="K58" s="143"/>
      <c r="L58" s="11" t="s">
        <v>112</v>
      </c>
      <c r="M58" s="14">
        <v>0.08</v>
      </c>
      <c r="N58" s="11">
        <v>1</v>
      </c>
      <c r="O58" s="11" t="s">
        <v>43</v>
      </c>
      <c r="P58" s="12" t="s">
        <v>45</v>
      </c>
      <c r="Q58" s="12" t="s">
        <v>45</v>
      </c>
      <c r="R58" s="18">
        <v>1</v>
      </c>
      <c r="S58" s="12">
        <f>SUM(S54:S57)*8%</f>
        <v>758.32</v>
      </c>
      <c r="U58" s="143"/>
      <c r="V58" s="11" t="s">
        <v>112</v>
      </c>
      <c r="W58" s="14">
        <v>0.08</v>
      </c>
      <c r="X58" s="11">
        <v>1</v>
      </c>
      <c r="Y58" s="11" t="s">
        <v>43</v>
      </c>
      <c r="Z58" s="12" t="s">
        <v>45</v>
      </c>
      <c r="AA58" s="12" t="s">
        <v>45</v>
      </c>
      <c r="AB58" s="18">
        <v>1</v>
      </c>
      <c r="AC58" s="12">
        <f>SUM(AC54:AC57)*8%</f>
        <v>758.32</v>
      </c>
    </row>
    <row r="59" spans="1:2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  <c r="K59" s="143"/>
      <c r="L59" s="97" t="s">
        <v>114</v>
      </c>
      <c r="M59" s="97"/>
      <c r="N59" s="97"/>
      <c r="O59" s="97"/>
      <c r="P59" s="97"/>
      <c r="Q59" s="97"/>
      <c r="R59" s="97"/>
      <c r="S59" s="19">
        <f>SUM(S54:S58)</f>
        <v>10237.32</v>
      </c>
      <c r="U59" s="143"/>
      <c r="V59" s="97" t="s">
        <v>114</v>
      </c>
      <c r="W59" s="97"/>
      <c r="X59" s="97"/>
      <c r="Y59" s="97"/>
      <c r="Z59" s="97"/>
      <c r="AA59" s="97"/>
      <c r="AB59" s="97"/>
      <c r="AC59" s="19">
        <f>SUM(AC54:AC58)</f>
        <v>10237.32</v>
      </c>
    </row>
    <row r="60" spans="1:29" ht="21.95" customHeight="1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25">D60*F60</f>
        <v>9000</v>
      </c>
      <c r="H60" s="37">
        <v>1</v>
      </c>
      <c r="I60" s="39">
        <f t="shared" ref="I60:I62" si="26">G60*H60</f>
        <v>9000</v>
      </c>
      <c r="K60" s="143"/>
      <c r="L60" s="11" t="s">
        <v>33</v>
      </c>
      <c r="M60" s="10" t="s">
        <v>158</v>
      </c>
      <c r="N60" s="11">
        <v>1</v>
      </c>
      <c r="O60" s="11" t="s">
        <v>35</v>
      </c>
      <c r="P60" s="12">
        <v>5000</v>
      </c>
      <c r="Q60" s="12">
        <f t="shared" ref="Q60:Q67" si="27">P60*N60</f>
        <v>5000</v>
      </c>
      <c r="R60" s="18">
        <v>1</v>
      </c>
      <c r="S60" s="12">
        <f t="shared" ref="S60:S67" si="28">Q60*R60</f>
        <v>5000</v>
      </c>
      <c r="U60" s="143"/>
      <c r="V60" s="11" t="s">
        <v>33</v>
      </c>
      <c r="W60" s="10" t="s">
        <v>158</v>
      </c>
      <c r="X60" s="11">
        <v>0</v>
      </c>
      <c r="Y60" s="11" t="s">
        <v>35</v>
      </c>
      <c r="Z60" s="12">
        <v>0</v>
      </c>
      <c r="AA60" s="12">
        <f t="shared" ref="AA60:AA67" si="29">Z60*X60</f>
        <v>0</v>
      </c>
      <c r="AB60" s="18">
        <v>1</v>
      </c>
      <c r="AC60" s="12">
        <f t="shared" ref="AC60:AC67" si="30">AA60*AB60</f>
        <v>0</v>
      </c>
    </row>
    <row r="61" spans="1:2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25"/>
        <v>4000</v>
      </c>
      <c r="H61" s="37">
        <v>1</v>
      </c>
      <c r="I61" s="39">
        <f t="shared" si="26"/>
        <v>4000</v>
      </c>
      <c r="K61" s="143"/>
      <c r="L61" s="11" t="s">
        <v>160</v>
      </c>
      <c r="M61" s="10" t="s">
        <v>161</v>
      </c>
      <c r="N61" s="11">
        <v>1</v>
      </c>
      <c r="O61" s="11" t="s">
        <v>97</v>
      </c>
      <c r="P61" s="12">
        <v>2000</v>
      </c>
      <c r="Q61" s="12">
        <f t="shared" si="27"/>
        <v>2000</v>
      </c>
      <c r="R61" s="18">
        <v>1</v>
      </c>
      <c r="S61" s="12">
        <f t="shared" si="28"/>
        <v>2000</v>
      </c>
      <c r="U61" s="143"/>
      <c r="V61" s="11" t="s">
        <v>160</v>
      </c>
      <c r="W61" s="10" t="s">
        <v>161</v>
      </c>
      <c r="X61" s="11">
        <v>1</v>
      </c>
      <c r="Y61" s="11" t="s">
        <v>97</v>
      </c>
      <c r="Z61" s="12">
        <v>0</v>
      </c>
      <c r="AA61" s="12">
        <f t="shared" si="29"/>
        <v>0</v>
      </c>
      <c r="AB61" s="18">
        <v>1</v>
      </c>
      <c r="AC61" s="12">
        <f t="shared" si="30"/>
        <v>0</v>
      </c>
    </row>
    <row r="62" spans="1:2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25"/>
        <v>2400</v>
      </c>
      <c r="H62" s="37">
        <v>1</v>
      </c>
      <c r="I62" s="39">
        <f t="shared" si="26"/>
        <v>2400</v>
      </c>
      <c r="K62" s="143"/>
      <c r="L62" s="11" t="s">
        <v>47</v>
      </c>
      <c r="M62" s="10" t="s">
        <v>48</v>
      </c>
      <c r="N62" s="11">
        <v>11</v>
      </c>
      <c r="O62" s="11" t="s">
        <v>55</v>
      </c>
      <c r="P62" s="12">
        <v>20</v>
      </c>
      <c r="Q62" s="12">
        <f t="shared" si="27"/>
        <v>220</v>
      </c>
      <c r="R62" s="18">
        <v>1</v>
      </c>
      <c r="S62" s="12">
        <f t="shared" si="28"/>
        <v>220</v>
      </c>
      <c r="U62" s="143"/>
      <c r="V62" s="11" t="s">
        <v>47</v>
      </c>
      <c r="W62" s="10" t="s">
        <v>48</v>
      </c>
      <c r="X62" s="11">
        <v>1</v>
      </c>
      <c r="Y62" s="11" t="s">
        <v>55</v>
      </c>
      <c r="Z62" s="12">
        <v>100</v>
      </c>
      <c r="AA62" s="12">
        <f t="shared" si="29"/>
        <v>100</v>
      </c>
      <c r="AB62" s="18">
        <v>1</v>
      </c>
      <c r="AC62" s="12">
        <f t="shared" si="30"/>
        <v>100</v>
      </c>
    </row>
    <row r="63" spans="1:2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  <c r="K63" s="143"/>
      <c r="L63" s="11" t="s">
        <v>51</v>
      </c>
      <c r="M63" s="10" t="s">
        <v>163</v>
      </c>
      <c r="N63" s="11">
        <v>1</v>
      </c>
      <c r="O63" s="11" t="s">
        <v>97</v>
      </c>
      <c r="P63" s="12">
        <v>3000</v>
      </c>
      <c r="Q63" s="12">
        <f t="shared" si="27"/>
        <v>3000</v>
      </c>
      <c r="R63" s="18">
        <v>1</v>
      </c>
      <c r="S63" s="12">
        <f t="shared" si="28"/>
        <v>3000</v>
      </c>
      <c r="U63" s="143"/>
      <c r="V63" s="11" t="s">
        <v>51</v>
      </c>
      <c r="W63" s="10" t="s">
        <v>163</v>
      </c>
      <c r="X63" s="11">
        <v>1</v>
      </c>
      <c r="Y63" s="11" t="s">
        <v>97</v>
      </c>
      <c r="Z63" s="12">
        <v>1600</v>
      </c>
      <c r="AA63" s="12">
        <f t="shared" si="29"/>
        <v>1600</v>
      </c>
      <c r="AB63" s="18">
        <v>1</v>
      </c>
      <c r="AC63" s="12">
        <f t="shared" si="30"/>
        <v>1600</v>
      </c>
    </row>
    <row r="64" spans="1:29" ht="21.95" customHeight="1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  <c r="K64" s="143"/>
      <c r="L64" s="11" t="s">
        <v>165</v>
      </c>
      <c r="M64" s="10" t="s">
        <v>166</v>
      </c>
      <c r="N64" s="11">
        <v>1</v>
      </c>
      <c r="O64" s="11" t="s">
        <v>97</v>
      </c>
      <c r="P64" s="12">
        <v>150</v>
      </c>
      <c r="Q64" s="12">
        <f t="shared" si="27"/>
        <v>150</v>
      </c>
      <c r="R64" s="18">
        <v>1</v>
      </c>
      <c r="S64" s="12">
        <f t="shared" si="28"/>
        <v>150</v>
      </c>
      <c r="U64" s="143"/>
      <c r="V64" s="11" t="s">
        <v>165</v>
      </c>
      <c r="W64" s="10" t="s">
        <v>166</v>
      </c>
      <c r="X64" s="11">
        <v>1</v>
      </c>
      <c r="Y64" s="11" t="s">
        <v>97</v>
      </c>
      <c r="Z64" s="12">
        <v>150</v>
      </c>
      <c r="AA64" s="12">
        <f t="shared" si="29"/>
        <v>150</v>
      </c>
      <c r="AB64" s="18">
        <v>1</v>
      </c>
      <c r="AC64" s="12">
        <f t="shared" si="30"/>
        <v>150</v>
      </c>
    </row>
    <row r="65" spans="1:29" ht="21" customHeight="1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31">D65*F65</f>
        <v>24000</v>
      </c>
      <c r="H65" s="41">
        <v>3</v>
      </c>
      <c r="I65" s="39">
        <f t="shared" ref="I65:I75" si="32">G65*H65</f>
        <v>72000</v>
      </c>
      <c r="K65" s="143"/>
      <c r="L65" s="11" t="s">
        <v>169</v>
      </c>
      <c r="M65" s="10" t="s">
        <v>170</v>
      </c>
      <c r="N65" s="11">
        <v>1</v>
      </c>
      <c r="O65" s="11" t="s">
        <v>43</v>
      </c>
      <c r="P65" s="12">
        <v>520</v>
      </c>
      <c r="Q65" s="12">
        <f t="shared" si="27"/>
        <v>520</v>
      </c>
      <c r="R65" s="18">
        <v>1</v>
      </c>
      <c r="S65" s="12">
        <f t="shared" si="28"/>
        <v>520</v>
      </c>
      <c r="U65" s="143"/>
      <c r="V65" s="11" t="s">
        <v>169</v>
      </c>
      <c r="W65" s="10" t="s">
        <v>170</v>
      </c>
      <c r="X65" s="11">
        <v>1</v>
      </c>
      <c r="Y65" s="11" t="s">
        <v>43</v>
      </c>
      <c r="Z65" s="12">
        <v>520</v>
      </c>
      <c r="AA65" s="12">
        <f t="shared" si="29"/>
        <v>520</v>
      </c>
      <c r="AB65" s="18">
        <v>1</v>
      </c>
      <c r="AC65" s="12">
        <f t="shared" si="30"/>
        <v>520</v>
      </c>
    </row>
    <row r="66" spans="1:29" ht="24" customHeight="1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31"/>
        <v>6000</v>
      </c>
      <c r="H66" s="41">
        <v>3</v>
      </c>
      <c r="I66" s="39">
        <f t="shared" si="32"/>
        <v>18000</v>
      </c>
      <c r="K66" s="143"/>
      <c r="L66" s="11" t="s">
        <v>117</v>
      </c>
      <c r="M66" s="10" t="s">
        <v>172</v>
      </c>
      <c r="N66" s="11">
        <v>1</v>
      </c>
      <c r="O66" s="11" t="s">
        <v>43</v>
      </c>
      <c r="P66" s="12">
        <v>0</v>
      </c>
      <c r="Q66" s="12">
        <f t="shared" si="27"/>
        <v>0</v>
      </c>
      <c r="R66" s="18">
        <v>1</v>
      </c>
      <c r="S66" s="12">
        <f t="shared" si="28"/>
        <v>0</v>
      </c>
      <c r="U66" s="143"/>
      <c r="V66" s="11" t="s">
        <v>117</v>
      </c>
      <c r="W66" s="10" t="s">
        <v>172</v>
      </c>
      <c r="X66" s="11">
        <v>1</v>
      </c>
      <c r="Y66" s="11" t="s">
        <v>43</v>
      </c>
      <c r="Z66" s="12">
        <v>0</v>
      </c>
      <c r="AA66" s="12">
        <f t="shared" si="29"/>
        <v>0</v>
      </c>
      <c r="AB66" s="18">
        <v>1</v>
      </c>
      <c r="AC66" s="12">
        <f t="shared" si="30"/>
        <v>0</v>
      </c>
    </row>
    <row r="67" spans="1:29" ht="24" customHeight="1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31"/>
        <v>450</v>
      </c>
      <c r="H67" s="41">
        <v>3</v>
      </c>
      <c r="I67" s="39">
        <f t="shared" si="32"/>
        <v>1350</v>
      </c>
      <c r="K67" s="143"/>
      <c r="L67" s="145" t="s">
        <v>120</v>
      </c>
      <c r="M67" s="10" t="s">
        <v>173</v>
      </c>
      <c r="N67" s="145">
        <v>1</v>
      </c>
      <c r="O67" s="145" t="s">
        <v>43</v>
      </c>
      <c r="P67" s="148">
        <v>15000</v>
      </c>
      <c r="Q67" s="148">
        <f t="shared" si="27"/>
        <v>15000</v>
      </c>
      <c r="R67" s="151">
        <v>1</v>
      </c>
      <c r="S67" s="148">
        <f t="shared" si="28"/>
        <v>15000</v>
      </c>
      <c r="U67" s="143"/>
      <c r="V67" s="145" t="s">
        <v>120</v>
      </c>
      <c r="W67" s="10" t="s">
        <v>173</v>
      </c>
      <c r="X67" s="145">
        <v>1</v>
      </c>
      <c r="Y67" s="145" t="s">
        <v>43</v>
      </c>
      <c r="Z67" s="148">
        <v>7300</v>
      </c>
      <c r="AA67" s="148">
        <f t="shared" si="29"/>
        <v>7300</v>
      </c>
      <c r="AB67" s="151">
        <v>1</v>
      </c>
      <c r="AC67" s="148">
        <f t="shared" si="30"/>
        <v>7300</v>
      </c>
    </row>
    <row r="68" spans="1:29" ht="24" customHeight="1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31"/>
        <v>1000</v>
      </c>
      <c r="H68" s="41">
        <v>3</v>
      </c>
      <c r="I68" s="44">
        <f t="shared" si="32"/>
        <v>3000</v>
      </c>
      <c r="K68" s="143"/>
      <c r="L68" s="146"/>
      <c r="M68" s="10" t="s">
        <v>123</v>
      </c>
      <c r="N68" s="146"/>
      <c r="O68" s="146"/>
      <c r="P68" s="149"/>
      <c r="Q68" s="149"/>
      <c r="R68" s="152"/>
      <c r="S68" s="149"/>
      <c r="U68" s="143"/>
      <c r="V68" s="146"/>
      <c r="W68" s="10" t="s">
        <v>123</v>
      </c>
      <c r="X68" s="146"/>
      <c r="Y68" s="146"/>
      <c r="Z68" s="149"/>
      <c r="AA68" s="149"/>
      <c r="AB68" s="152"/>
      <c r="AC68" s="149"/>
    </row>
    <row r="69" spans="1:29" ht="24" customHeight="1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31"/>
        <v>1000</v>
      </c>
      <c r="H69" s="41">
        <v>3</v>
      </c>
      <c r="I69" s="44">
        <f t="shared" si="32"/>
        <v>3000</v>
      </c>
      <c r="K69" s="143"/>
      <c r="L69" s="146"/>
      <c r="M69" s="10" t="s">
        <v>125</v>
      </c>
      <c r="N69" s="146"/>
      <c r="O69" s="146"/>
      <c r="P69" s="149"/>
      <c r="Q69" s="149"/>
      <c r="R69" s="152"/>
      <c r="S69" s="149"/>
      <c r="U69" s="143"/>
      <c r="V69" s="146"/>
      <c r="W69" s="10" t="s">
        <v>125</v>
      </c>
      <c r="X69" s="146"/>
      <c r="Y69" s="146"/>
      <c r="Z69" s="149"/>
      <c r="AA69" s="149"/>
      <c r="AB69" s="152"/>
      <c r="AC69" s="149"/>
    </row>
    <row r="70" spans="1:29" ht="24" customHeight="1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31"/>
        <v>800</v>
      </c>
      <c r="H70" s="41">
        <v>3</v>
      </c>
      <c r="I70" s="44">
        <f t="shared" si="32"/>
        <v>2400</v>
      </c>
      <c r="K70" s="143"/>
      <c r="L70" s="146"/>
      <c r="M70" s="10" t="s">
        <v>127</v>
      </c>
      <c r="N70" s="146"/>
      <c r="O70" s="146"/>
      <c r="P70" s="149"/>
      <c r="Q70" s="149"/>
      <c r="R70" s="152"/>
      <c r="S70" s="149"/>
      <c r="U70" s="143"/>
      <c r="V70" s="146"/>
      <c r="W70" s="10" t="s">
        <v>127</v>
      </c>
      <c r="X70" s="146"/>
      <c r="Y70" s="146"/>
      <c r="Z70" s="149"/>
      <c r="AA70" s="149"/>
      <c r="AB70" s="152"/>
      <c r="AC70" s="149"/>
    </row>
    <row r="71" spans="1:29" ht="24" customHeight="1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31"/>
        <v>1600</v>
      </c>
      <c r="H71" s="37">
        <v>3</v>
      </c>
      <c r="I71" s="39">
        <f t="shared" si="32"/>
        <v>4800</v>
      </c>
      <c r="K71" s="143"/>
      <c r="L71" s="146"/>
      <c r="M71" s="10" t="s">
        <v>130</v>
      </c>
      <c r="N71" s="146"/>
      <c r="O71" s="146"/>
      <c r="P71" s="149"/>
      <c r="Q71" s="149"/>
      <c r="R71" s="152"/>
      <c r="S71" s="149"/>
      <c r="U71" s="143"/>
      <c r="V71" s="146"/>
      <c r="W71" s="10" t="s">
        <v>130</v>
      </c>
      <c r="X71" s="146"/>
      <c r="Y71" s="146"/>
      <c r="Z71" s="149"/>
      <c r="AA71" s="149"/>
      <c r="AB71" s="152"/>
      <c r="AC71" s="149"/>
    </row>
    <row r="72" spans="1:29" ht="24" customHeight="1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31"/>
        <v>420</v>
      </c>
      <c r="H72" s="37">
        <v>3</v>
      </c>
      <c r="I72" s="39">
        <f t="shared" si="32"/>
        <v>1260</v>
      </c>
      <c r="K72" s="143"/>
      <c r="L72" s="147"/>
      <c r="M72" s="10" t="s">
        <v>132</v>
      </c>
      <c r="N72" s="147"/>
      <c r="O72" s="147"/>
      <c r="P72" s="150"/>
      <c r="Q72" s="150"/>
      <c r="R72" s="153"/>
      <c r="S72" s="150"/>
      <c r="U72" s="143"/>
      <c r="V72" s="147"/>
      <c r="W72" s="10" t="s">
        <v>132</v>
      </c>
      <c r="X72" s="147"/>
      <c r="Y72" s="147"/>
      <c r="Z72" s="150"/>
      <c r="AA72" s="150"/>
      <c r="AB72" s="153"/>
      <c r="AC72" s="150"/>
    </row>
    <row r="73" spans="1:29" ht="24" customHeight="1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31"/>
        <v>250</v>
      </c>
      <c r="H73" s="37">
        <v>3</v>
      </c>
      <c r="I73" s="39">
        <f t="shared" si="32"/>
        <v>750</v>
      </c>
      <c r="K73" s="143"/>
      <c r="L73" s="11" t="s">
        <v>174</v>
      </c>
      <c r="M73" s="10" t="s">
        <v>175</v>
      </c>
      <c r="N73" s="11">
        <v>1</v>
      </c>
      <c r="O73" s="11" t="s">
        <v>43</v>
      </c>
      <c r="P73" s="12">
        <v>0</v>
      </c>
      <c r="Q73" s="12">
        <f t="shared" ref="Q73:Q79" si="33">P73*N73</f>
        <v>0</v>
      </c>
      <c r="R73" s="18">
        <v>1</v>
      </c>
      <c r="S73" s="12">
        <f t="shared" ref="S73:S79" si="34">Q73*R73</f>
        <v>0</v>
      </c>
      <c r="U73" s="143"/>
      <c r="V73" s="11" t="s">
        <v>174</v>
      </c>
      <c r="W73" s="10" t="s">
        <v>175</v>
      </c>
      <c r="X73" s="11">
        <v>1</v>
      </c>
      <c r="Y73" s="11" t="s">
        <v>43</v>
      </c>
      <c r="Z73" s="12">
        <v>0</v>
      </c>
      <c r="AA73" s="12">
        <f t="shared" ref="AA73:AA79" si="35">Z73*X73</f>
        <v>0</v>
      </c>
      <c r="AB73" s="18">
        <v>1</v>
      </c>
      <c r="AC73" s="12">
        <f t="shared" ref="AC73:AC79" si="36">AA73*AB73</f>
        <v>0</v>
      </c>
    </row>
    <row r="74" spans="1:29" ht="24" customHeight="1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31"/>
        <v>150</v>
      </c>
      <c r="H74" s="37">
        <v>3</v>
      </c>
      <c r="I74" s="39">
        <f t="shared" si="32"/>
        <v>450</v>
      </c>
      <c r="K74" s="143"/>
      <c r="L74" s="11" t="s">
        <v>87</v>
      </c>
      <c r="M74" s="10" t="s">
        <v>133</v>
      </c>
      <c r="N74" s="11">
        <v>1</v>
      </c>
      <c r="O74" s="11" t="s">
        <v>43</v>
      </c>
      <c r="P74" s="12">
        <v>0</v>
      </c>
      <c r="Q74" s="12">
        <f t="shared" si="33"/>
        <v>0</v>
      </c>
      <c r="R74" s="18">
        <v>1</v>
      </c>
      <c r="S74" s="12">
        <f t="shared" si="34"/>
        <v>0</v>
      </c>
      <c r="U74" s="143"/>
      <c r="V74" s="11" t="s">
        <v>87</v>
      </c>
      <c r="W74" s="10" t="s">
        <v>133</v>
      </c>
      <c r="X74" s="11">
        <v>1</v>
      </c>
      <c r="Y74" s="11" t="s">
        <v>43</v>
      </c>
      <c r="Z74" s="12">
        <v>2000</v>
      </c>
      <c r="AA74" s="12">
        <f t="shared" si="35"/>
        <v>2000</v>
      </c>
      <c r="AB74" s="18">
        <v>1</v>
      </c>
      <c r="AC74" s="12">
        <f t="shared" si="36"/>
        <v>2000</v>
      </c>
    </row>
    <row r="75" spans="1:29" ht="24" customHeight="1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31"/>
        <v>80</v>
      </c>
      <c r="H75" s="37">
        <v>3</v>
      </c>
      <c r="I75" s="39">
        <f t="shared" si="32"/>
        <v>240</v>
      </c>
      <c r="K75" s="143"/>
      <c r="L75" s="11" t="s">
        <v>100</v>
      </c>
      <c r="M75" s="10" t="s">
        <v>176</v>
      </c>
      <c r="N75" s="11">
        <v>1</v>
      </c>
      <c r="O75" s="11" t="s">
        <v>43</v>
      </c>
      <c r="P75" s="12">
        <v>1500</v>
      </c>
      <c r="Q75" s="12">
        <f t="shared" si="33"/>
        <v>1500</v>
      </c>
      <c r="R75" s="18">
        <v>1</v>
      </c>
      <c r="S75" s="12">
        <f t="shared" si="34"/>
        <v>1500</v>
      </c>
      <c r="U75" s="143"/>
      <c r="V75" s="11" t="s">
        <v>100</v>
      </c>
      <c r="W75" s="10" t="s">
        <v>176</v>
      </c>
      <c r="X75" s="11">
        <v>1</v>
      </c>
      <c r="Y75" s="11" t="s">
        <v>43</v>
      </c>
      <c r="Z75" s="12">
        <v>1500</v>
      </c>
      <c r="AA75" s="12">
        <f t="shared" si="35"/>
        <v>1500</v>
      </c>
      <c r="AB75" s="18">
        <v>1</v>
      </c>
      <c r="AC75" s="12">
        <f t="shared" si="36"/>
        <v>1500</v>
      </c>
    </row>
    <row r="76" spans="1:29" ht="24" customHeight="1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  <c r="K76" s="143"/>
      <c r="L76" s="145" t="s">
        <v>85</v>
      </c>
      <c r="M76" s="10" t="s">
        <v>177</v>
      </c>
      <c r="N76" s="11">
        <v>1</v>
      </c>
      <c r="O76" s="11" t="s">
        <v>43</v>
      </c>
      <c r="P76" s="12">
        <v>800</v>
      </c>
      <c r="Q76" s="12">
        <f t="shared" si="33"/>
        <v>800</v>
      </c>
      <c r="R76" s="18">
        <v>1</v>
      </c>
      <c r="S76" s="12">
        <f t="shared" si="34"/>
        <v>800</v>
      </c>
      <c r="U76" s="143"/>
      <c r="V76" s="145" t="s">
        <v>85</v>
      </c>
      <c r="W76" s="10" t="s">
        <v>177</v>
      </c>
      <c r="X76" s="11">
        <v>1</v>
      </c>
      <c r="Y76" s="11" t="s">
        <v>43</v>
      </c>
      <c r="Z76" s="12">
        <v>500</v>
      </c>
      <c r="AA76" s="12">
        <f t="shared" si="35"/>
        <v>500</v>
      </c>
      <c r="AB76" s="18">
        <v>1</v>
      </c>
      <c r="AC76" s="12">
        <f t="shared" si="36"/>
        <v>500</v>
      </c>
    </row>
    <row r="77" spans="1:29" ht="24" customHeight="1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37">D77*F77</f>
        <v>900</v>
      </c>
      <c r="H77" s="41">
        <v>3</v>
      </c>
      <c r="I77" s="39">
        <f t="shared" ref="I77:I84" si="38">G77*H77</f>
        <v>2700</v>
      </c>
      <c r="K77" s="143"/>
      <c r="L77" s="147"/>
      <c r="M77" s="10" t="s">
        <v>178</v>
      </c>
      <c r="N77" s="11">
        <v>1</v>
      </c>
      <c r="O77" s="11" t="s">
        <v>43</v>
      </c>
      <c r="P77" s="12">
        <v>1000</v>
      </c>
      <c r="Q77" s="12">
        <f t="shared" si="33"/>
        <v>1000</v>
      </c>
      <c r="R77" s="18">
        <v>1</v>
      </c>
      <c r="S77" s="12">
        <f t="shared" si="34"/>
        <v>1000</v>
      </c>
      <c r="U77" s="143"/>
      <c r="V77" s="147"/>
      <c r="W77" s="10" t="s">
        <v>178</v>
      </c>
      <c r="X77" s="11">
        <v>1</v>
      </c>
      <c r="Y77" s="11" t="s">
        <v>43</v>
      </c>
      <c r="Z77" s="12">
        <v>1000</v>
      </c>
      <c r="AA77" s="12">
        <f t="shared" si="35"/>
        <v>1000</v>
      </c>
      <c r="AB77" s="18">
        <v>1</v>
      </c>
      <c r="AC77" s="12">
        <f t="shared" si="36"/>
        <v>1000</v>
      </c>
    </row>
    <row r="78" spans="1:29" ht="24" customHeight="1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37"/>
        <v>450</v>
      </c>
      <c r="H78" s="41">
        <v>3</v>
      </c>
      <c r="I78" s="39">
        <f t="shared" si="38"/>
        <v>1350</v>
      </c>
      <c r="K78" s="143"/>
      <c r="L78" s="145" t="s">
        <v>179</v>
      </c>
      <c r="M78" s="10" t="s">
        <v>180</v>
      </c>
      <c r="N78" s="11">
        <v>1</v>
      </c>
      <c r="O78" s="11" t="s">
        <v>43</v>
      </c>
      <c r="P78" s="12">
        <v>350</v>
      </c>
      <c r="Q78" s="12">
        <f t="shared" si="33"/>
        <v>350</v>
      </c>
      <c r="R78" s="18">
        <v>1</v>
      </c>
      <c r="S78" s="12">
        <f t="shared" si="34"/>
        <v>350</v>
      </c>
      <c r="U78" s="143"/>
      <c r="V78" s="145" t="s">
        <v>179</v>
      </c>
      <c r="W78" s="10" t="s">
        <v>180</v>
      </c>
      <c r="X78" s="11">
        <v>0</v>
      </c>
      <c r="Y78" s="11" t="s">
        <v>43</v>
      </c>
      <c r="Z78" s="12">
        <v>350</v>
      </c>
      <c r="AA78" s="12">
        <f t="shared" si="35"/>
        <v>0</v>
      </c>
      <c r="AB78" s="18">
        <v>1</v>
      </c>
      <c r="AC78" s="12">
        <f t="shared" si="36"/>
        <v>0</v>
      </c>
    </row>
    <row r="79" spans="1:29" ht="24" customHeight="1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37"/>
        <v>150</v>
      </c>
      <c r="H79" s="41">
        <v>3</v>
      </c>
      <c r="I79" s="39">
        <f t="shared" si="38"/>
        <v>450</v>
      </c>
      <c r="K79" s="143"/>
      <c r="L79" s="147"/>
      <c r="M79" s="10" t="s">
        <v>181</v>
      </c>
      <c r="N79" s="11">
        <v>1</v>
      </c>
      <c r="O79" s="11" t="s">
        <v>43</v>
      </c>
      <c r="P79" s="12">
        <v>350</v>
      </c>
      <c r="Q79" s="12">
        <f t="shared" si="33"/>
        <v>350</v>
      </c>
      <c r="R79" s="18">
        <v>1</v>
      </c>
      <c r="S79" s="12">
        <f t="shared" si="34"/>
        <v>350</v>
      </c>
      <c r="U79" s="143"/>
      <c r="V79" s="147"/>
      <c r="W79" s="10" t="s">
        <v>181</v>
      </c>
      <c r="X79" s="11">
        <v>0</v>
      </c>
      <c r="Y79" s="11" t="s">
        <v>43</v>
      </c>
      <c r="Z79" s="12">
        <v>350</v>
      </c>
      <c r="AA79" s="12">
        <f t="shared" si="35"/>
        <v>0</v>
      </c>
      <c r="AB79" s="18">
        <v>1</v>
      </c>
      <c r="AC79" s="12">
        <f t="shared" si="36"/>
        <v>0</v>
      </c>
    </row>
    <row r="80" spans="1:29" ht="24" customHeight="1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37"/>
        <v>225</v>
      </c>
      <c r="H80" s="41">
        <v>3</v>
      </c>
      <c r="I80" s="39">
        <f t="shared" si="38"/>
        <v>675</v>
      </c>
      <c r="K80" s="143"/>
      <c r="L80" s="97" t="s">
        <v>142</v>
      </c>
      <c r="M80" s="97"/>
      <c r="N80" s="97"/>
      <c r="O80" s="97"/>
      <c r="P80" s="97"/>
      <c r="Q80" s="97"/>
      <c r="R80" s="97"/>
      <c r="S80" s="19">
        <f>SUM(S60:S79)</f>
        <v>29890</v>
      </c>
      <c r="U80" s="143"/>
      <c r="V80" s="97" t="s">
        <v>142</v>
      </c>
      <c r="W80" s="97"/>
      <c r="X80" s="97"/>
      <c r="Y80" s="97"/>
      <c r="Z80" s="97"/>
      <c r="AA80" s="97"/>
      <c r="AB80" s="97"/>
      <c r="AC80" s="19">
        <f>SUM(AC60:AC79)</f>
        <v>14670</v>
      </c>
    </row>
    <row r="81" spans="1:29" ht="24" customHeight="1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37"/>
        <v>600</v>
      </c>
      <c r="H81" s="41">
        <v>3</v>
      </c>
      <c r="I81" s="39">
        <f t="shared" si="38"/>
        <v>1800</v>
      </c>
      <c r="K81" s="143"/>
      <c r="L81" s="11" t="s">
        <v>146</v>
      </c>
      <c r="M81" s="10" t="s">
        <v>182</v>
      </c>
      <c r="N81" s="11">
        <v>1</v>
      </c>
      <c r="O81" s="11" t="s">
        <v>43</v>
      </c>
      <c r="P81" s="12">
        <v>2000</v>
      </c>
      <c r="Q81" s="12">
        <f t="shared" ref="Q81:Q91" si="39">P81*N81</f>
        <v>2000</v>
      </c>
      <c r="R81" s="18">
        <v>1</v>
      </c>
      <c r="S81" s="12">
        <f t="shared" ref="S81:S91" si="40">Q81*R81</f>
        <v>2000</v>
      </c>
      <c r="U81" s="143"/>
      <c r="V81" s="11" t="s">
        <v>146</v>
      </c>
      <c r="W81" s="10" t="s">
        <v>182</v>
      </c>
      <c r="X81" s="11">
        <v>1</v>
      </c>
      <c r="Y81" s="11" t="s">
        <v>43</v>
      </c>
      <c r="Z81" s="12">
        <v>2000</v>
      </c>
      <c r="AA81" s="12">
        <f t="shared" ref="AA81:AA91" si="41">Z81*X81</f>
        <v>2000</v>
      </c>
      <c r="AB81" s="18">
        <v>1</v>
      </c>
      <c r="AC81" s="12">
        <f t="shared" ref="AC81:AC91" si="42">AA81*AB81</f>
        <v>2000</v>
      </c>
    </row>
    <row r="82" spans="1:29" ht="24" customHeight="1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37"/>
        <v>1500</v>
      </c>
      <c r="H82" s="41">
        <v>3</v>
      </c>
      <c r="I82" s="39">
        <f t="shared" si="38"/>
        <v>4500</v>
      </c>
      <c r="K82" s="143"/>
      <c r="L82" s="97" t="s">
        <v>148</v>
      </c>
      <c r="M82" s="97"/>
      <c r="N82" s="97"/>
      <c r="O82" s="97"/>
      <c r="P82" s="97"/>
      <c r="Q82" s="97"/>
      <c r="R82" s="97"/>
      <c r="S82" s="19">
        <f>SUM(S81:S81)</f>
        <v>2000</v>
      </c>
      <c r="U82" s="143"/>
      <c r="V82" s="97" t="s">
        <v>148</v>
      </c>
      <c r="W82" s="97"/>
      <c r="X82" s="97"/>
      <c r="Y82" s="97"/>
      <c r="Z82" s="97"/>
      <c r="AA82" s="97"/>
      <c r="AB82" s="97"/>
      <c r="AC82" s="19">
        <f>SUM(AC81:AC81)</f>
        <v>2000</v>
      </c>
    </row>
    <row r="83" spans="1:29" ht="24" customHeight="1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37"/>
        <v>500</v>
      </c>
      <c r="H83" s="37">
        <v>3</v>
      </c>
      <c r="I83" s="39">
        <f t="shared" si="38"/>
        <v>1500</v>
      </c>
      <c r="K83" s="107" t="s">
        <v>183</v>
      </c>
      <c r="L83" s="108"/>
      <c r="M83" s="107"/>
      <c r="N83" s="107"/>
      <c r="O83" s="107"/>
      <c r="P83" s="107"/>
      <c r="Q83" s="107"/>
      <c r="R83" s="107"/>
      <c r="S83" s="29">
        <f>S59+S82+S80</f>
        <v>42127.32</v>
      </c>
      <c r="U83" s="109" t="s">
        <v>183</v>
      </c>
      <c r="V83" s="110"/>
      <c r="W83" s="109"/>
      <c r="X83" s="109"/>
      <c r="Y83" s="109"/>
      <c r="Z83" s="109"/>
      <c r="AA83" s="109"/>
      <c r="AB83" s="109"/>
      <c r="AC83" s="20">
        <f>AC59+AC82+AC80</f>
        <v>26907.32</v>
      </c>
    </row>
    <row r="84" spans="1:29" ht="24" customHeight="1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37"/>
        <v>1500</v>
      </c>
      <c r="H84" s="37">
        <v>3</v>
      </c>
      <c r="I84" s="39">
        <f t="shared" si="38"/>
        <v>4500</v>
      </c>
      <c r="K84" s="144" t="s">
        <v>167</v>
      </c>
      <c r="L84" s="145" t="s">
        <v>26</v>
      </c>
      <c r="M84" s="10" t="s">
        <v>184</v>
      </c>
      <c r="N84" s="11">
        <v>9</v>
      </c>
      <c r="O84" s="11" t="s">
        <v>79</v>
      </c>
      <c r="P84" s="12">
        <v>600</v>
      </c>
      <c r="Q84" s="12">
        <f t="shared" si="39"/>
        <v>5400</v>
      </c>
      <c r="R84" s="11">
        <v>1</v>
      </c>
      <c r="S84" s="12">
        <f t="shared" si="40"/>
        <v>5400</v>
      </c>
      <c r="U84" s="144" t="s">
        <v>167</v>
      </c>
      <c r="V84" s="145" t="s">
        <v>26</v>
      </c>
      <c r="W84" s="10" t="s">
        <v>184</v>
      </c>
      <c r="X84" s="11">
        <v>9</v>
      </c>
      <c r="Y84" s="11" t="s">
        <v>79</v>
      </c>
      <c r="Z84" s="12">
        <v>500</v>
      </c>
      <c r="AA84" s="12">
        <f t="shared" si="41"/>
        <v>4500</v>
      </c>
      <c r="AB84" s="11">
        <v>1</v>
      </c>
      <c r="AC84" s="12">
        <f t="shared" si="42"/>
        <v>4500</v>
      </c>
    </row>
    <row r="85" spans="1:29" ht="24" customHeight="1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  <c r="K85" s="144"/>
      <c r="L85" s="146"/>
      <c r="M85" s="21" t="s">
        <v>185</v>
      </c>
      <c r="N85" s="22">
        <v>10</v>
      </c>
      <c r="O85" s="11" t="s">
        <v>110</v>
      </c>
      <c r="P85" s="12">
        <v>100</v>
      </c>
      <c r="Q85" s="12">
        <f t="shared" si="39"/>
        <v>1000</v>
      </c>
      <c r="R85" s="11">
        <v>1</v>
      </c>
      <c r="S85" s="12">
        <f t="shared" si="40"/>
        <v>1000</v>
      </c>
      <c r="U85" s="144"/>
      <c r="V85" s="146"/>
      <c r="W85" s="21" t="s">
        <v>185</v>
      </c>
      <c r="X85" s="22">
        <v>10</v>
      </c>
      <c r="Y85" s="11" t="s">
        <v>110</v>
      </c>
      <c r="Z85" s="12">
        <v>85</v>
      </c>
      <c r="AA85" s="12">
        <f t="shared" si="41"/>
        <v>850</v>
      </c>
      <c r="AB85" s="11">
        <v>1</v>
      </c>
      <c r="AC85" s="12">
        <f t="shared" si="42"/>
        <v>850</v>
      </c>
    </row>
    <row r="86" spans="1:29" ht="24" customHeight="1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43">D86*F86</f>
        <v>7000</v>
      </c>
      <c r="H86" s="37">
        <v>3</v>
      </c>
      <c r="I86" s="39">
        <f t="shared" ref="I86:I90" si="44">G86*H86</f>
        <v>21000</v>
      </c>
      <c r="K86" s="144"/>
      <c r="L86" s="146"/>
      <c r="M86" s="21" t="s">
        <v>186</v>
      </c>
      <c r="N86" s="22">
        <v>30</v>
      </c>
      <c r="O86" s="11" t="s">
        <v>111</v>
      </c>
      <c r="P86" s="12">
        <v>100</v>
      </c>
      <c r="Q86" s="12">
        <f t="shared" si="39"/>
        <v>3000</v>
      </c>
      <c r="R86" s="11">
        <v>1</v>
      </c>
      <c r="S86" s="12">
        <f t="shared" si="40"/>
        <v>3000</v>
      </c>
      <c r="U86" s="144"/>
      <c r="V86" s="146"/>
      <c r="W86" s="21" t="s">
        <v>186</v>
      </c>
      <c r="X86" s="22">
        <v>30</v>
      </c>
      <c r="Y86" s="11" t="s">
        <v>111</v>
      </c>
      <c r="Z86" s="12">
        <v>85</v>
      </c>
      <c r="AA86" s="12">
        <f t="shared" si="41"/>
        <v>2550</v>
      </c>
      <c r="AB86" s="11">
        <v>1</v>
      </c>
      <c r="AC86" s="12">
        <f t="shared" si="42"/>
        <v>2550</v>
      </c>
    </row>
    <row r="87" spans="1:29" ht="24" customHeight="1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  <c r="K87" s="144"/>
      <c r="L87" s="146"/>
      <c r="M87" s="21" t="s">
        <v>187</v>
      </c>
      <c r="N87" s="22">
        <v>10</v>
      </c>
      <c r="O87" s="11" t="s">
        <v>110</v>
      </c>
      <c r="P87" s="12">
        <v>200</v>
      </c>
      <c r="Q87" s="12">
        <f t="shared" si="39"/>
        <v>2000</v>
      </c>
      <c r="R87" s="11">
        <v>1</v>
      </c>
      <c r="S87" s="12">
        <f t="shared" si="40"/>
        <v>2000</v>
      </c>
      <c r="U87" s="144"/>
      <c r="V87" s="146"/>
      <c r="W87" s="21" t="s">
        <v>187</v>
      </c>
      <c r="X87" s="22">
        <v>10</v>
      </c>
      <c r="Y87" s="11" t="s">
        <v>110</v>
      </c>
      <c r="Z87" s="12">
        <v>200</v>
      </c>
      <c r="AA87" s="12">
        <f t="shared" si="41"/>
        <v>2000</v>
      </c>
      <c r="AB87" s="11">
        <v>1</v>
      </c>
      <c r="AC87" s="12">
        <f t="shared" si="42"/>
        <v>2000</v>
      </c>
    </row>
    <row r="88" spans="1:29" ht="24" customHeight="1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43"/>
        <v>9000</v>
      </c>
      <c r="H88" s="37">
        <v>3</v>
      </c>
      <c r="I88" s="39">
        <f t="shared" si="44"/>
        <v>27000</v>
      </c>
      <c r="K88" s="144"/>
      <c r="L88" s="146"/>
      <c r="M88" s="21" t="s">
        <v>188</v>
      </c>
      <c r="N88" s="22">
        <v>10</v>
      </c>
      <c r="O88" s="11" t="s">
        <v>110</v>
      </c>
      <c r="P88" s="12">
        <v>150</v>
      </c>
      <c r="Q88" s="12">
        <f t="shared" si="39"/>
        <v>1500</v>
      </c>
      <c r="R88" s="11">
        <v>1</v>
      </c>
      <c r="S88" s="12">
        <f t="shared" si="40"/>
        <v>1500</v>
      </c>
      <c r="U88" s="144"/>
      <c r="V88" s="146"/>
      <c r="W88" s="21" t="s">
        <v>188</v>
      </c>
      <c r="X88" s="22">
        <v>10</v>
      </c>
      <c r="Y88" s="11" t="s">
        <v>110</v>
      </c>
      <c r="Z88" s="12">
        <v>150</v>
      </c>
      <c r="AA88" s="12">
        <f t="shared" si="41"/>
        <v>1500</v>
      </c>
      <c r="AB88" s="11">
        <v>1</v>
      </c>
      <c r="AC88" s="12">
        <f t="shared" si="42"/>
        <v>1500</v>
      </c>
    </row>
    <row r="89" spans="1:29" ht="24" customHeight="1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43"/>
        <v>4000</v>
      </c>
      <c r="H89" s="37">
        <v>3</v>
      </c>
      <c r="I89" s="39">
        <f t="shared" si="44"/>
        <v>12000</v>
      </c>
      <c r="K89" s="144"/>
      <c r="L89" s="146"/>
      <c r="M89" s="21" t="s">
        <v>153</v>
      </c>
      <c r="N89" s="22">
        <v>30</v>
      </c>
      <c r="O89" s="11" t="s">
        <v>110</v>
      </c>
      <c r="P89" s="12">
        <v>30</v>
      </c>
      <c r="Q89" s="12">
        <f t="shared" si="39"/>
        <v>900</v>
      </c>
      <c r="R89" s="11">
        <v>1</v>
      </c>
      <c r="S89" s="12">
        <f t="shared" si="40"/>
        <v>900</v>
      </c>
      <c r="U89" s="144"/>
      <c r="V89" s="146"/>
      <c r="W89" s="21" t="s">
        <v>153</v>
      </c>
      <c r="X89" s="22">
        <v>30</v>
      </c>
      <c r="Y89" s="11" t="s">
        <v>110</v>
      </c>
      <c r="Z89" s="12">
        <v>30</v>
      </c>
      <c r="AA89" s="12">
        <f t="shared" si="41"/>
        <v>900</v>
      </c>
      <c r="AB89" s="11">
        <v>1</v>
      </c>
      <c r="AC89" s="12">
        <f t="shared" si="42"/>
        <v>900</v>
      </c>
    </row>
    <row r="90" spans="1:29" ht="24" customHeight="1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43"/>
        <v>2400</v>
      </c>
      <c r="H90" s="37">
        <v>3</v>
      </c>
      <c r="I90" s="39">
        <f t="shared" si="44"/>
        <v>7200</v>
      </c>
      <c r="K90" s="144"/>
      <c r="L90" s="146"/>
      <c r="M90" s="21" t="s">
        <v>188</v>
      </c>
      <c r="N90" s="22">
        <v>0</v>
      </c>
      <c r="O90" s="11" t="s">
        <v>25</v>
      </c>
      <c r="P90" s="12">
        <v>50</v>
      </c>
      <c r="Q90" s="12">
        <f t="shared" si="39"/>
        <v>0</v>
      </c>
      <c r="R90" s="11">
        <v>1</v>
      </c>
      <c r="S90" s="12">
        <f t="shared" si="40"/>
        <v>0</v>
      </c>
      <c r="U90" s="144"/>
      <c r="V90" s="146"/>
      <c r="W90" s="21" t="s">
        <v>188</v>
      </c>
      <c r="X90" s="22">
        <v>0</v>
      </c>
      <c r="Y90" s="11" t="s">
        <v>25</v>
      </c>
      <c r="Z90" s="12">
        <v>50</v>
      </c>
      <c r="AA90" s="12">
        <f t="shared" si="41"/>
        <v>0</v>
      </c>
      <c r="AB90" s="11">
        <v>1</v>
      </c>
      <c r="AC90" s="12">
        <f t="shared" si="42"/>
        <v>0</v>
      </c>
    </row>
    <row r="91" spans="1:29" ht="24" customHeight="1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  <c r="K91" s="144"/>
      <c r="L91" s="146"/>
      <c r="M91" s="21" t="s">
        <v>189</v>
      </c>
      <c r="N91" s="22">
        <v>1</v>
      </c>
      <c r="O91" s="11" t="s">
        <v>35</v>
      </c>
      <c r="P91" s="12">
        <v>7000</v>
      </c>
      <c r="Q91" s="12">
        <f t="shared" si="39"/>
        <v>7000</v>
      </c>
      <c r="R91" s="11">
        <v>1</v>
      </c>
      <c r="S91" s="12">
        <f t="shared" si="40"/>
        <v>7000</v>
      </c>
      <c r="U91" s="144"/>
      <c r="V91" s="146"/>
      <c r="W91" s="21" t="s">
        <v>189</v>
      </c>
      <c r="X91" s="22">
        <v>1</v>
      </c>
      <c r="Y91" s="11" t="s">
        <v>35</v>
      </c>
      <c r="Z91" s="12">
        <v>7000</v>
      </c>
      <c r="AA91" s="12">
        <f t="shared" si="41"/>
        <v>7000</v>
      </c>
      <c r="AB91" s="11">
        <v>1</v>
      </c>
      <c r="AC91" s="12">
        <f t="shared" si="42"/>
        <v>7000</v>
      </c>
    </row>
    <row r="92" spans="1:29" ht="24" customHeight="1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  <c r="K92" s="144"/>
      <c r="L92" s="11" t="s">
        <v>112</v>
      </c>
      <c r="M92" s="14">
        <v>0.08</v>
      </c>
      <c r="N92" s="22">
        <v>1</v>
      </c>
      <c r="O92" s="11" t="s">
        <v>191</v>
      </c>
      <c r="P92" s="12" t="s">
        <v>45</v>
      </c>
      <c r="Q92" s="12" t="s">
        <v>45</v>
      </c>
      <c r="R92" s="11">
        <v>1</v>
      </c>
      <c r="S92" s="12">
        <f>SUM(S84:S91)*8%</f>
        <v>1664</v>
      </c>
      <c r="U92" s="144"/>
      <c r="V92" s="11" t="s">
        <v>112</v>
      </c>
      <c r="W92" s="14">
        <v>0.08</v>
      </c>
      <c r="X92" s="22">
        <v>1</v>
      </c>
      <c r="Y92" s="11" t="s">
        <v>191</v>
      </c>
      <c r="Z92" s="12" t="s">
        <v>45</v>
      </c>
      <c r="AA92" s="12" t="s">
        <v>45</v>
      </c>
      <c r="AB92" s="11">
        <v>1</v>
      </c>
      <c r="AC92" s="12">
        <f>SUM(AC84:AC91)*8%</f>
        <v>1544</v>
      </c>
    </row>
    <row r="93" spans="1:29" ht="30.95" customHeight="1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  <c r="K93" s="144"/>
      <c r="L93" s="97" t="s">
        <v>114</v>
      </c>
      <c r="M93" s="97"/>
      <c r="N93" s="97"/>
      <c r="O93" s="97"/>
      <c r="P93" s="97"/>
      <c r="Q93" s="97"/>
      <c r="R93" s="97"/>
      <c r="S93" s="23">
        <f>SUM(S84:S92)</f>
        <v>22464</v>
      </c>
      <c r="U93" s="144"/>
      <c r="V93" s="97" t="s">
        <v>114</v>
      </c>
      <c r="W93" s="97"/>
      <c r="X93" s="97"/>
      <c r="Y93" s="97"/>
      <c r="Z93" s="97"/>
      <c r="AA93" s="97"/>
      <c r="AB93" s="97"/>
      <c r="AC93" s="23">
        <f>SUM(AC84:AC92)</f>
        <v>20844</v>
      </c>
    </row>
    <row r="94" spans="1:29" ht="21.95" customHeight="1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  <c r="K94" s="144"/>
      <c r="L94" s="97" t="s">
        <v>194</v>
      </c>
      <c r="M94" s="97"/>
      <c r="N94" s="97"/>
      <c r="O94" s="97"/>
      <c r="P94" s="97"/>
      <c r="Q94" s="97"/>
      <c r="R94" s="97"/>
      <c r="S94" s="23">
        <f>S93*3</f>
        <v>67392</v>
      </c>
      <c r="U94" s="144"/>
      <c r="V94" s="97" t="s">
        <v>194</v>
      </c>
      <c r="W94" s="97"/>
      <c r="X94" s="97"/>
      <c r="Y94" s="97"/>
      <c r="Z94" s="97"/>
      <c r="AA94" s="97"/>
      <c r="AB94" s="97"/>
      <c r="AC94" s="23">
        <f>AC93*3</f>
        <v>62532</v>
      </c>
    </row>
    <row r="95" spans="1:29" ht="21.95" customHeight="1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  <c r="K95" s="144"/>
      <c r="L95" s="11" t="s">
        <v>120</v>
      </c>
      <c r="M95" s="10" t="s">
        <v>196</v>
      </c>
      <c r="N95" s="11">
        <v>1</v>
      </c>
      <c r="O95" s="11" t="s">
        <v>35</v>
      </c>
      <c r="P95" s="12">
        <v>8000</v>
      </c>
      <c r="Q95" s="12">
        <f t="shared" ref="Q95:Q101" si="45">P95*N95</f>
        <v>8000</v>
      </c>
      <c r="R95" s="11">
        <v>1</v>
      </c>
      <c r="S95" s="12">
        <f t="shared" ref="S95:S101" si="46">Q95*R95</f>
        <v>8000</v>
      </c>
      <c r="U95" s="144"/>
      <c r="V95" s="11" t="s">
        <v>120</v>
      </c>
      <c r="W95" s="10" t="s">
        <v>196</v>
      </c>
      <c r="X95" s="11">
        <v>1</v>
      </c>
      <c r="Y95" s="11" t="s">
        <v>35</v>
      </c>
      <c r="Z95" s="12">
        <v>5000</v>
      </c>
      <c r="AA95" s="12">
        <f t="shared" ref="AA95:AA101" si="47">Z95*X95</f>
        <v>5000</v>
      </c>
      <c r="AB95" s="11">
        <v>1</v>
      </c>
      <c r="AC95" s="12">
        <f t="shared" ref="AC95:AC101" si="48">AA95*AB95</f>
        <v>5000</v>
      </c>
    </row>
    <row r="96" spans="1:29" ht="24.95" customHeight="1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  <c r="K96" s="144"/>
      <c r="L96" s="11" t="s">
        <v>160</v>
      </c>
      <c r="M96" s="10" t="s">
        <v>161</v>
      </c>
      <c r="N96" s="17">
        <v>1</v>
      </c>
      <c r="O96" s="17" t="s">
        <v>97</v>
      </c>
      <c r="P96" s="16">
        <v>2000</v>
      </c>
      <c r="Q96" s="12">
        <f t="shared" si="45"/>
        <v>2000</v>
      </c>
      <c r="R96" s="11">
        <v>1</v>
      </c>
      <c r="S96" s="12">
        <f t="shared" si="46"/>
        <v>2000</v>
      </c>
      <c r="U96" s="144"/>
      <c r="V96" s="11" t="s">
        <v>160</v>
      </c>
      <c r="W96" s="10" t="s">
        <v>161</v>
      </c>
      <c r="X96" s="17">
        <v>0</v>
      </c>
      <c r="Y96" s="17" t="s">
        <v>97</v>
      </c>
      <c r="Z96" s="16">
        <v>2000</v>
      </c>
      <c r="AA96" s="12">
        <f t="shared" si="47"/>
        <v>0</v>
      </c>
      <c r="AB96" s="11">
        <v>1</v>
      </c>
      <c r="AC96" s="12">
        <f t="shared" si="48"/>
        <v>0</v>
      </c>
    </row>
    <row r="97" spans="1:29" ht="21" customHeight="1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  <c r="K97" s="144"/>
      <c r="L97" s="11" t="s">
        <v>47</v>
      </c>
      <c r="M97" s="10" t="s">
        <v>48</v>
      </c>
      <c r="N97" s="17">
        <v>11</v>
      </c>
      <c r="O97" s="17" t="s">
        <v>55</v>
      </c>
      <c r="P97" s="16">
        <v>20</v>
      </c>
      <c r="Q97" s="12">
        <f t="shared" si="45"/>
        <v>220</v>
      </c>
      <c r="R97" s="11">
        <v>1</v>
      </c>
      <c r="S97" s="12">
        <f t="shared" si="46"/>
        <v>220</v>
      </c>
      <c r="U97" s="144"/>
      <c r="V97" s="11" t="s">
        <v>47</v>
      </c>
      <c r="W97" s="10" t="s">
        <v>48</v>
      </c>
      <c r="X97" s="17">
        <v>10</v>
      </c>
      <c r="Y97" s="17" t="s">
        <v>55</v>
      </c>
      <c r="Z97" s="16">
        <v>10</v>
      </c>
      <c r="AA97" s="12">
        <f t="shared" si="47"/>
        <v>100</v>
      </c>
      <c r="AB97" s="11">
        <v>1</v>
      </c>
      <c r="AC97" s="12">
        <f t="shared" si="48"/>
        <v>100</v>
      </c>
    </row>
    <row r="98" spans="1:29" ht="21" customHeight="1" x14ac:dyDescent="0.15">
      <c r="K98" s="144"/>
      <c r="L98" s="11" t="s">
        <v>51</v>
      </c>
      <c r="M98" s="10" t="s">
        <v>163</v>
      </c>
      <c r="N98" s="17">
        <v>1</v>
      </c>
      <c r="O98" s="17" t="s">
        <v>97</v>
      </c>
      <c r="P98" s="16">
        <v>3000</v>
      </c>
      <c r="Q98" s="12">
        <f t="shared" si="45"/>
        <v>3000</v>
      </c>
      <c r="R98" s="11">
        <v>1</v>
      </c>
      <c r="S98" s="12">
        <f t="shared" si="46"/>
        <v>3000</v>
      </c>
      <c r="U98" s="144"/>
      <c r="V98" s="11" t="s">
        <v>51</v>
      </c>
      <c r="W98" s="10" t="s">
        <v>163</v>
      </c>
      <c r="X98" s="17">
        <v>1</v>
      </c>
      <c r="Y98" s="17" t="s">
        <v>97</v>
      </c>
      <c r="Z98" s="16">
        <v>1600</v>
      </c>
      <c r="AA98" s="12">
        <f t="shared" si="47"/>
        <v>1600</v>
      </c>
      <c r="AB98" s="11">
        <v>1</v>
      </c>
      <c r="AC98" s="12">
        <f t="shared" si="48"/>
        <v>1600</v>
      </c>
    </row>
    <row r="99" spans="1:29" ht="24.95" customHeight="1" x14ac:dyDescent="0.15">
      <c r="K99" s="144"/>
      <c r="L99" s="11" t="s">
        <v>165</v>
      </c>
      <c r="M99" s="10" t="s">
        <v>166</v>
      </c>
      <c r="N99" s="17">
        <v>1</v>
      </c>
      <c r="O99" s="17" t="s">
        <v>97</v>
      </c>
      <c r="P99" s="16">
        <v>200</v>
      </c>
      <c r="Q99" s="12">
        <f t="shared" si="45"/>
        <v>200</v>
      </c>
      <c r="R99" s="11">
        <v>1</v>
      </c>
      <c r="S99" s="12">
        <f t="shared" si="46"/>
        <v>200</v>
      </c>
      <c r="U99" s="144"/>
      <c r="V99" s="11" t="s">
        <v>165</v>
      </c>
      <c r="W99" s="10" t="s">
        <v>166</v>
      </c>
      <c r="X99" s="17">
        <v>1</v>
      </c>
      <c r="Y99" s="17" t="s">
        <v>97</v>
      </c>
      <c r="Z99" s="16">
        <v>200</v>
      </c>
      <c r="AA99" s="12">
        <f t="shared" si="47"/>
        <v>200</v>
      </c>
      <c r="AB99" s="11">
        <v>1</v>
      </c>
      <c r="AC99" s="12">
        <f t="shared" si="48"/>
        <v>200</v>
      </c>
    </row>
    <row r="100" spans="1:29" ht="24.95" customHeight="1" x14ac:dyDescent="0.15">
      <c r="K100" s="144"/>
      <c r="L100" s="11" t="s">
        <v>169</v>
      </c>
      <c r="M100" s="10" t="s">
        <v>170</v>
      </c>
      <c r="N100" s="17">
        <v>4</v>
      </c>
      <c r="O100" s="17" t="s">
        <v>43</v>
      </c>
      <c r="P100" s="16">
        <v>100</v>
      </c>
      <c r="Q100" s="12">
        <f t="shared" si="45"/>
        <v>400</v>
      </c>
      <c r="R100" s="11">
        <v>1</v>
      </c>
      <c r="S100" s="12">
        <f t="shared" si="46"/>
        <v>400</v>
      </c>
      <c r="U100" s="144"/>
      <c r="V100" s="11" t="s">
        <v>169</v>
      </c>
      <c r="W100" s="10" t="s">
        <v>170</v>
      </c>
      <c r="X100" s="17">
        <v>4</v>
      </c>
      <c r="Y100" s="17" t="s">
        <v>43</v>
      </c>
      <c r="Z100" s="16">
        <v>100</v>
      </c>
      <c r="AA100" s="12">
        <f t="shared" si="47"/>
        <v>400</v>
      </c>
      <c r="AB100" s="11">
        <v>1</v>
      </c>
      <c r="AC100" s="12">
        <f t="shared" si="48"/>
        <v>400</v>
      </c>
    </row>
    <row r="101" spans="1:29" ht="24.95" customHeight="1" x14ac:dyDescent="0.15">
      <c r="G101" s="64"/>
      <c r="H101" s="64"/>
      <c r="I101" s="70"/>
      <c r="K101" s="144"/>
      <c r="L101" s="145" t="s">
        <v>120</v>
      </c>
      <c r="M101" s="10" t="s">
        <v>173</v>
      </c>
      <c r="N101" s="145">
        <v>1</v>
      </c>
      <c r="O101" s="145" t="s">
        <v>43</v>
      </c>
      <c r="P101" s="148">
        <v>15000</v>
      </c>
      <c r="Q101" s="148">
        <f t="shared" si="45"/>
        <v>15000</v>
      </c>
      <c r="R101" s="151">
        <v>1</v>
      </c>
      <c r="S101" s="148">
        <f t="shared" si="46"/>
        <v>15000</v>
      </c>
      <c r="U101" s="144"/>
      <c r="V101" s="145" t="s">
        <v>120</v>
      </c>
      <c r="W101" s="10" t="s">
        <v>173</v>
      </c>
      <c r="X101" s="145">
        <v>1</v>
      </c>
      <c r="Y101" s="145" t="s">
        <v>43</v>
      </c>
      <c r="Z101" s="148">
        <v>7300</v>
      </c>
      <c r="AA101" s="148">
        <f t="shared" si="47"/>
        <v>7300</v>
      </c>
      <c r="AB101" s="151">
        <v>1</v>
      </c>
      <c r="AC101" s="148">
        <f t="shared" si="48"/>
        <v>7300</v>
      </c>
    </row>
    <row r="102" spans="1:29" ht="24.95" customHeight="1" x14ac:dyDescent="0.15">
      <c r="G102" s="64"/>
      <c r="H102" s="65"/>
      <c r="I102" s="71"/>
      <c r="K102" s="144"/>
      <c r="L102" s="146"/>
      <c r="M102" s="10" t="s">
        <v>123</v>
      </c>
      <c r="N102" s="146"/>
      <c r="O102" s="146"/>
      <c r="P102" s="149"/>
      <c r="Q102" s="149"/>
      <c r="R102" s="152"/>
      <c r="S102" s="149"/>
      <c r="U102" s="144"/>
      <c r="V102" s="146"/>
      <c r="W102" s="10" t="s">
        <v>123</v>
      </c>
      <c r="X102" s="146"/>
      <c r="Y102" s="146"/>
      <c r="Z102" s="149"/>
      <c r="AA102" s="149"/>
      <c r="AB102" s="152"/>
      <c r="AC102" s="149"/>
    </row>
    <row r="103" spans="1:29" ht="32.1" customHeight="1" x14ac:dyDescent="0.15">
      <c r="G103" s="64"/>
      <c r="H103" s="66"/>
      <c r="I103" s="72"/>
      <c r="K103" s="144"/>
      <c r="L103" s="146"/>
      <c r="M103" s="10" t="s">
        <v>125</v>
      </c>
      <c r="N103" s="146"/>
      <c r="O103" s="146"/>
      <c r="P103" s="149"/>
      <c r="Q103" s="149"/>
      <c r="R103" s="152"/>
      <c r="S103" s="149"/>
      <c r="U103" s="144"/>
      <c r="V103" s="146"/>
      <c r="W103" s="10" t="s">
        <v>125</v>
      </c>
      <c r="X103" s="146"/>
      <c r="Y103" s="146"/>
      <c r="Z103" s="149"/>
      <c r="AA103" s="149"/>
      <c r="AB103" s="152"/>
      <c r="AC103" s="149"/>
    </row>
    <row r="104" spans="1:29" ht="24" customHeight="1" x14ac:dyDescent="0.15">
      <c r="G104" s="64"/>
      <c r="H104" s="64"/>
      <c r="I104" s="70"/>
      <c r="K104" s="144"/>
      <c r="L104" s="146"/>
      <c r="M104" s="10" t="s">
        <v>127</v>
      </c>
      <c r="N104" s="146"/>
      <c r="O104" s="146"/>
      <c r="P104" s="149"/>
      <c r="Q104" s="149"/>
      <c r="R104" s="152"/>
      <c r="S104" s="149"/>
      <c r="U104" s="144"/>
      <c r="V104" s="146"/>
      <c r="W104" s="10" t="s">
        <v>127</v>
      </c>
      <c r="X104" s="146"/>
      <c r="Y104" s="146"/>
      <c r="Z104" s="149"/>
      <c r="AA104" s="149"/>
      <c r="AB104" s="152"/>
      <c r="AC104" s="149"/>
    </row>
    <row r="105" spans="1:29" ht="33" customHeight="1" x14ac:dyDescent="0.15">
      <c r="G105" s="64"/>
      <c r="H105" s="64"/>
      <c r="I105" s="70"/>
      <c r="K105" s="144"/>
      <c r="L105" s="146"/>
      <c r="M105" s="10" t="s">
        <v>130</v>
      </c>
      <c r="N105" s="146"/>
      <c r="O105" s="146"/>
      <c r="P105" s="149"/>
      <c r="Q105" s="149"/>
      <c r="R105" s="152"/>
      <c r="S105" s="149"/>
      <c r="U105" s="144"/>
      <c r="V105" s="146"/>
      <c r="W105" s="10" t="s">
        <v>130</v>
      </c>
      <c r="X105" s="146"/>
      <c r="Y105" s="146"/>
      <c r="Z105" s="149"/>
      <c r="AA105" s="149"/>
      <c r="AB105" s="152"/>
      <c r="AC105" s="149"/>
    </row>
    <row r="106" spans="1:29" ht="24.95" customHeight="1" x14ac:dyDescent="0.15">
      <c r="K106" s="144"/>
      <c r="L106" s="147"/>
      <c r="M106" s="10" t="s">
        <v>132</v>
      </c>
      <c r="N106" s="147"/>
      <c r="O106" s="147"/>
      <c r="P106" s="150"/>
      <c r="Q106" s="150"/>
      <c r="R106" s="153"/>
      <c r="S106" s="150"/>
      <c r="U106" s="144"/>
      <c r="V106" s="147"/>
      <c r="W106" s="10" t="s">
        <v>132</v>
      </c>
      <c r="X106" s="147"/>
      <c r="Y106" s="147"/>
      <c r="Z106" s="150"/>
      <c r="AA106" s="150"/>
      <c r="AB106" s="153"/>
      <c r="AC106" s="150"/>
    </row>
    <row r="107" spans="1:29" ht="24.95" customHeight="1" x14ac:dyDescent="0.15">
      <c r="K107" s="144"/>
      <c r="L107" s="145" t="s">
        <v>85</v>
      </c>
      <c r="M107" s="10" t="s">
        <v>177</v>
      </c>
      <c r="N107" s="11">
        <v>1</v>
      </c>
      <c r="O107" s="11" t="s">
        <v>43</v>
      </c>
      <c r="P107" s="12">
        <v>800</v>
      </c>
      <c r="Q107" s="12">
        <f t="shared" ref="Q107:Q111" si="49">P107*N107</f>
        <v>800</v>
      </c>
      <c r="R107" s="18">
        <v>1</v>
      </c>
      <c r="S107" s="12">
        <f t="shared" ref="S107:S111" si="50">Q107*R107</f>
        <v>800</v>
      </c>
      <c r="U107" s="144"/>
      <c r="V107" s="145" t="s">
        <v>85</v>
      </c>
      <c r="W107" s="10" t="s">
        <v>177</v>
      </c>
      <c r="X107" s="11">
        <v>1</v>
      </c>
      <c r="Y107" s="11" t="s">
        <v>43</v>
      </c>
      <c r="Z107" s="12">
        <v>500</v>
      </c>
      <c r="AA107" s="12">
        <f t="shared" ref="AA107:AA111" si="51">Z107*X107</f>
        <v>500</v>
      </c>
      <c r="AB107" s="18">
        <v>1</v>
      </c>
      <c r="AC107" s="12">
        <f t="shared" ref="AC107:AC111" si="52">AA107*AB107</f>
        <v>500</v>
      </c>
    </row>
    <row r="108" spans="1:29" ht="24.95" customHeight="1" x14ac:dyDescent="0.15">
      <c r="K108" s="144"/>
      <c r="L108" s="147"/>
      <c r="M108" s="10" t="s">
        <v>178</v>
      </c>
      <c r="N108" s="11">
        <v>1</v>
      </c>
      <c r="O108" s="11" t="s">
        <v>43</v>
      </c>
      <c r="P108" s="12">
        <v>1000</v>
      </c>
      <c r="Q108" s="12">
        <f t="shared" si="49"/>
        <v>1000</v>
      </c>
      <c r="R108" s="18">
        <v>1</v>
      </c>
      <c r="S108" s="12">
        <f t="shared" si="50"/>
        <v>1000</v>
      </c>
      <c r="U108" s="144"/>
      <c r="V108" s="147"/>
      <c r="W108" s="10" t="s">
        <v>178</v>
      </c>
      <c r="X108" s="11">
        <v>1</v>
      </c>
      <c r="Y108" s="11" t="s">
        <v>43</v>
      </c>
      <c r="Z108" s="12">
        <v>1000</v>
      </c>
      <c r="AA108" s="12">
        <f t="shared" si="51"/>
        <v>1000</v>
      </c>
      <c r="AB108" s="18">
        <v>1</v>
      </c>
      <c r="AC108" s="12">
        <f t="shared" si="52"/>
        <v>1000</v>
      </c>
    </row>
    <row r="109" spans="1:29" ht="24.95" customHeight="1" x14ac:dyDescent="0.15">
      <c r="K109" s="144"/>
      <c r="L109" s="97" t="s">
        <v>142</v>
      </c>
      <c r="M109" s="97"/>
      <c r="N109" s="97"/>
      <c r="O109" s="97"/>
      <c r="P109" s="97"/>
      <c r="Q109" s="97"/>
      <c r="R109" s="97"/>
      <c r="S109" s="23">
        <f>SUM(S95:S108)</f>
        <v>30620</v>
      </c>
      <c r="U109" s="144"/>
      <c r="V109" s="97" t="s">
        <v>142</v>
      </c>
      <c r="W109" s="97"/>
      <c r="X109" s="97"/>
      <c r="Y109" s="97"/>
      <c r="Z109" s="97"/>
      <c r="AA109" s="97"/>
      <c r="AB109" s="97"/>
      <c r="AC109" s="23">
        <f>SUM(AC95:AC108)</f>
        <v>16100</v>
      </c>
    </row>
    <row r="110" spans="1:29" ht="24.95" customHeight="1" x14ac:dyDescent="0.15">
      <c r="K110" s="144"/>
      <c r="L110" s="97" t="s">
        <v>199</v>
      </c>
      <c r="M110" s="97"/>
      <c r="N110" s="97"/>
      <c r="O110" s="97"/>
      <c r="P110" s="97"/>
      <c r="Q110" s="97"/>
      <c r="R110" s="97"/>
      <c r="S110" s="23">
        <f>S109*3</f>
        <v>91860</v>
      </c>
      <c r="U110" s="144"/>
      <c r="V110" s="97" t="s">
        <v>199</v>
      </c>
      <c r="W110" s="97"/>
      <c r="X110" s="97"/>
      <c r="Y110" s="97"/>
      <c r="Z110" s="97"/>
      <c r="AA110" s="97"/>
      <c r="AB110" s="97"/>
      <c r="AC110" s="23">
        <f>AC109*3</f>
        <v>48300</v>
      </c>
    </row>
    <row r="111" spans="1:29" ht="24.95" customHeight="1" x14ac:dyDescent="0.15">
      <c r="K111" s="144"/>
      <c r="L111" s="11" t="s">
        <v>146</v>
      </c>
      <c r="M111" s="10" t="s">
        <v>182</v>
      </c>
      <c r="N111" s="11">
        <v>1</v>
      </c>
      <c r="O111" s="11" t="s">
        <v>43</v>
      </c>
      <c r="P111" s="12">
        <v>2000</v>
      </c>
      <c r="Q111" s="12">
        <f t="shared" si="49"/>
        <v>2000</v>
      </c>
      <c r="R111" s="18">
        <v>3</v>
      </c>
      <c r="S111" s="12">
        <f t="shared" si="50"/>
        <v>6000</v>
      </c>
      <c r="U111" s="144"/>
      <c r="V111" s="11" t="s">
        <v>146</v>
      </c>
      <c r="W111" s="10" t="s">
        <v>182</v>
      </c>
      <c r="X111" s="11">
        <v>1</v>
      </c>
      <c r="Y111" s="11" t="s">
        <v>43</v>
      </c>
      <c r="Z111" s="12">
        <v>2000</v>
      </c>
      <c r="AA111" s="12">
        <f t="shared" si="51"/>
        <v>2000</v>
      </c>
      <c r="AB111" s="18">
        <v>2</v>
      </c>
      <c r="AC111" s="12">
        <f t="shared" si="52"/>
        <v>4000</v>
      </c>
    </row>
    <row r="112" spans="1:29" ht="24.95" customHeight="1" x14ac:dyDescent="0.15">
      <c r="K112" s="144"/>
      <c r="L112" s="97" t="s">
        <v>148</v>
      </c>
      <c r="M112" s="97"/>
      <c r="N112" s="97"/>
      <c r="O112" s="97"/>
      <c r="P112" s="97"/>
      <c r="Q112" s="97"/>
      <c r="R112" s="97"/>
      <c r="S112" s="23">
        <f>SUM(S111)</f>
        <v>6000</v>
      </c>
      <c r="U112" s="144"/>
      <c r="V112" s="97" t="s">
        <v>148</v>
      </c>
      <c r="W112" s="97"/>
      <c r="X112" s="97"/>
      <c r="Y112" s="97"/>
      <c r="Z112" s="97"/>
      <c r="AA112" s="97"/>
      <c r="AB112" s="97"/>
      <c r="AC112" s="23">
        <f>SUM(AC111)</f>
        <v>4000</v>
      </c>
    </row>
    <row r="113" spans="11:29" ht="24.95" customHeight="1" x14ac:dyDescent="0.15">
      <c r="K113" s="107" t="s">
        <v>200</v>
      </c>
      <c r="L113" s="108"/>
      <c r="M113" s="107"/>
      <c r="N113" s="107"/>
      <c r="O113" s="107"/>
      <c r="P113" s="107"/>
      <c r="Q113" s="107"/>
      <c r="R113" s="107"/>
      <c r="S113" s="29">
        <f>S94+S110+S112</f>
        <v>165252</v>
      </c>
      <c r="U113" s="109" t="s">
        <v>200</v>
      </c>
      <c r="V113" s="110"/>
      <c r="W113" s="109"/>
      <c r="X113" s="109"/>
      <c r="Y113" s="109"/>
      <c r="Z113" s="109"/>
      <c r="AA113" s="109"/>
      <c r="AB113" s="109"/>
      <c r="AC113" s="20">
        <f>AC94+AC112+AC110</f>
        <v>114832</v>
      </c>
    </row>
    <row r="114" spans="11:29" ht="24.95" customHeight="1" x14ac:dyDescent="0.15">
      <c r="K114" s="107" t="s">
        <v>201</v>
      </c>
      <c r="L114" s="108"/>
      <c r="M114" s="107"/>
      <c r="N114" s="107"/>
      <c r="O114" s="107"/>
      <c r="P114" s="107"/>
      <c r="Q114" s="107"/>
      <c r="R114" s="107"/>
      <c r="S114" s="29">
        <v>36236.21</v>
      </c>
      <c r="U114" s="109" t="s">
        <v>201</v>
      </c>
      <c r="V114" s="110"/>
      <c r="W114" s="109"/>
      <c r="X114" s="109"/>
      <c r="Y114" s="109"/>
      <c r="Z114" s="109"/>
      <c r="AA114" s="109"/>
      <c r="AB114" s="109"/>
      <c r="AC114" s="20">
        <v>18000</v>
      </c>
    </row>
    <row r="115" spans="11:29" ht="24.95" customHeight="1" x14ac:dyDescent="0.15">
      <c r="K115" s="116" t="s">
        <v>192</v>
      </c>
      <c r="L115" s="117"/>
      <c r="M115" s="116"/>
      <c r="N115" s="116"/>
      <c r="O115" s="116"/>
      <c r="P115" s="116"/>
      <c r="Q115" s="116"/>
      <c r="R115" s="116"/>
      <c r="S115" s="24">
        <f>S53+S83+S113+S114</f>
        <v>353243.0012</v>
      </c>
      <c r="U115" s="116" t="s">
        <v>192</v>
      </c>
      <c r="V115" s="117"/>
      <c r="W115" s="116"/>
      <c r="X115" s="116"/>
      <c r="Y115" s="116"/>
      <c r="Z115" s="116"/>
      <c r="AA115" s="116"/>
      <c r="AB115" s="116"/>
      <c r="AC115" s="24">
        <f>AC53+AC83+AC113+AC114</f>
        <v>246666.79120000001</v>
      </c>
    </row>
    <row r="116" spans="11:29" ht="29.1" customHeight="1" x14ac:dyDescent="0.15">
      <c r="K116" s="116" t="s">
        <v>195</v>
      </c>
      <c r="L116" s="117"/>
      <c r="M116" s="116"/>
      <c r="N116" s="116"/>
      <c r="O116" s="116"/>
      <c r="P116" s="116"/>
      <c r="Q116" s="116"/>
      <c r="R116" s="116"/>
      <c r="S116" s="24">
        <f>S115*6%</f>
        <v>21194.580072000001</v>
      </c>
      <c r="U116" s="116" t="s">
        <v>195</v>
      </c>
      <c r="V116" s="117"/>
      <c r="W116" s="116"/>
      <c r="X116" s="116"/>
      <c r="Y116" s="116"/>
      <c r="Z116" s="116"/>
      <c r="AA116" s="116"/>
      <c r="AB116" s="116"/>
      <c r="AC116" s="24">
        <f>AC115*6%</f>
        <v>14800.007471999999</v>
      </c>
    </row>
    <row r="117" spans="11:29" ht="29.1" customHeight="1" x14ac:dyDescent="0.15">
      <c r="K117" s="116" t="s">
        <v>49</v>
      </c>
      <c r="L117" s="117"/>
      <c r="M117" s="116"/>
      <c r="N117" s="116"/>
      <c r="O117" s="116"/>
      <c r="P117" s="116"/>
      <c r="Q117" s="116"/>
      <c r="R117" s="116"/>
      <c r="S117" s="24">
        <f>S115+S116</f>
        <v>374437.58127199998</v>
      </c>
      <c r="U117" s="116" t="s">
        <v>49</v>
      </c>
      <c r="V117" s="117"/>
      <c r="W117" s="116"/>
      <c r="X117" s="116"/>
      <c r="Y117" s="116"/>
      <c r="Z117" s="116"/>
      <c r="AA117" s="116"/>
      <c r="AB117" s="116"/>
      <c r="AC117" s="24">
        <f>AC115+AC116</f>
        <v>261466.798672</v>
      </c>
    </row>
    <row r="118" spans="11:29" ht="33" customHeight="1" x14ac:dyDescent="0.15"/>
    <row r="119" spans="11:29" ht="33" customHeight="1" x14ac:dyDescent="0.15">
      <c r="AC119" s="25"/>
    </row>
    <row r="120" spans="11:29" ht="33" customHeight="1" x14ac:dyDescent="0.15"/>
    <row r="121" spans="11:29" ht="36.950000000000003" customHeight="1" x14ac:dyDescent="0.15"/>
    <row r="122" spans="11:29" ht="33.950000000000003" customHeight="1" x14ac:dyDescent="0.15">
      <c r="Q122" s="118" t="s">
        <v>114</v>
      </c>
      <c r="R122" s="118"/>
      <c r="S122" s="12">
        <f>S32+S94+S59</f>
        <v>130256.79120000001</v>
      </c>
      <c r="AA122" s="118" t="s">
        <v>114</v>
      </c>
      <c r="AB122" s="118"/>
      <c r="AC122" s="12">
        <f>AC32+AC59+AC94</f>
        <v>125396.79120000001</v>
      </c>
    </row>
    <row r="123" spans="11:29" x14ac:dyDescent="0.15">
      <c r="Q123" s="118" t="s">
        <v>142</v>
      </c>
      <c r="R123" s="118"/>
      <c r="S123" s="12">
        <f>S48+S80+S110</f>
        <v>149750</v>
      </c>
      <c r="AA123" s="118" t="s">
        <v>142</v>
      </c>
      <c r="AB123" s="118"/>
      <c r="AC123" s="12">
        <f>AC48+AC80+AC110</f>
        <v>78270</v>
      </c>
    </row>
    <row r="124" spans="11:29" x14ac:dyDescent="0.15">
      <c r="Q124" s="118" t="s">
        <v>145</v>
      </c>
      <c r="R124" s="118"/>
      <c r="S124" s="12">
        <f>S4+S50</f>
        <v>25000</v>
      </c>
      <c r="AA124" s="118" t="s">
        <v>145</v>
      </c>
      <c r="AB124" s="118"/>
      <c r="AC124" s="12">
        <f>AC50+AC4</f>
        <v>15000</v>
      </c>
    </row>
    <row r="125" spans="11:29" x14ac:dyDescent="0.15">
      <c r="Q125" s="118" t="s">
        <v>148</v>
      </c>
      <c r="R125" s="118"/>
      <c r="S125" s="12">
        <f>S52+S82+S112</f>
        <v>12000</v>
      </c>
      <c r="AA125" s="118" t="s">
        <v>148</v>
      </c>
      <c r="AB125" s="118"/>
      <c r="AC125" s="12">
        <f>AC52+AC82+AC112</f>
        <v>10000</v>
      </c>
    </row>
    <row r="126" spans="11:29" x14ac:dyDescent="0.15">
      <c r="Q126" s="118" t="s">
        <v>202</v>
      </c>
      <c r="R126" s="118"/>
      <c r="S126" s="12">
        <f>S114</f>
        <v>36236.21</v>
      </c>
      <c r="AA126" s="118" t="s">
        <v>202</v>
      </c>
      <c r="AB126" s="118"/>
      <c r="AC126" s="12">
        <f>AC114</f>
        <v>18000</v>
      </c>
    </row>
    <row r="127" spans="11:29" x14ac:dyDescent="0.15">
      <c r="Q127" s="118" t="s">
        <v>44</v>
      </c>
      <c r="R127" s="118"/>
      <c r="S127" s="12">
        <f>S116</f>
        <v>21194.580072000001</v>
      </c>
      <c r="AA127" s="118" t="s">
        <v>44</v>
      </c>
      <c r="AB127" s="118"/>
      <c r="AC127" s="12">
        <f>AC116</f>
        <v>14800.007471999999</v>
      </c>
    </row>
  </sheetData>
  <mergeCells count="156">
    <mergeCell ref="AC33:AC39"/>
    <mergeCell ref="AC67:AC72"/>
    <mergeCell ref="AC101:AC106"/>
    <mergeCell ref="Q126:R126"/>
    <mergeCell ref="AA126:AB126"/>
    <mergeCell ref="Q127:R127"/>
    <mergeCell ref="AA127:AB12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K117:R117"/>
    <mergeCell ref="U117:AB117"/>
    <mergeCell ref="Q122:R122"/>
    <mergeCell ref="AA122:AB122"/>
    <mergeCell ref="Q123:R123"/>
    <mergeCell ref="AA123:AB123"/>
    <mergeCell ref="Q124:R124"/>
    <mergeCell ref="AA124:AB124"/>
    <mergeCell ref="Q125:R125"/>
    <mergeCell ref="AA125:AB125"/>
    <mergeCell ref="L112:R112"/>
    <mergeCell ref="V112:AB112"/>
    <mergeCell ref="K113:R113"/>
    <mergeCell ref="U113:AB113"/>
    <mergeCell ref="K114:R114"/>
    <mergeCell ref="U114:AB114"/>
    <mergeCell ref="K115:R115"/>
    <mergeCell ref="U115:AB115"/>
    <mergeCell ref="K116:R116"/>
    <mergeCell ref="U116:AB116"/>
    <mergeCell ref="K84:K112"/>
    <mergeCell ref="L84:L91"/>
    <mergeCell ref="L101:L106"/>
    <mergeCell ref="L107:L108"/>
    <mergeCell ref="N101:N106"/>
    <mergeCell ref="O101:O106"/>
    <mergeCell ref="P101:P106"/>
    <mergeCell ref="Q101:Q106"/>
    <mergeCell ref="R101:R106"/>
    <mergeCell ref="S101:S106"/>
    <mergeCell ref="U84:U112"/>
    <mergeCell ref="V84:V91"/>
    <mergeCell ref="V101:V106"/>
    <mergeCell ref="V107:V108"/>
    <mergeCell ref="A94:H94"/>
    <mergeCell ref="L94:R94"/>
    <mergeCell ref="V94:AB94"/>
    <mergeCell ref="A95:H95"/>
    <mergeCell ref="A96:H96"/>
    <mergeCell ref="A97:H97"/>
    <mergeCell ref="L109:R109"/>
    <mergeCell ref="V109:AB109"/>
    <mergeCell ref="L110:R110"/>
    <mergeCell ref="V110:AB110"/>
    <mergeCell ref="X101:X106"/>
    <mergeCell ref="Y101:Y106"/>
    <mergeCell ref="Z101:Z106"/>
    <mergeCell ref="AA101:AA106"/>
    <mergeCell ref="AB101:AB106"/>
    <mergeCell ref="L82:R82"/>
    <mergeCell ref="V82:AB82"/>
    <mergeCell ref="K83:R83"/>
    <mergeCell ref="U83:AB83"/>
    <mergeCell ref="B85:F85"/>
    <mergeCell ref="B87:F87"/>
    <mergeCell ref="B91:F91"/>
    <mergeCell ref="A92:H92"/>
    <mergeCell ref="A93:H93"/>
    <mergeCell ref="L93:R93"/>
    <mergeCell ref="V93:AB93"/>
    <mergeCell ref="B83:B84"/>
    <mergeCell ref="B88:B90"/>
    <mergeCell ref="K54:K82"/>
    <mergeCell ref="L55:L56"/>
    <mergeCell ref="L67:L72"/>
    <mergeCell ref="L76:L77"/>
    <mergeCell ref="L78:L79"/>
    <mergeCell ref="N67:N72"/>
    <mergeCell ref="O67:O72"/>
    <mergeCell ref="P67:P72"/>
    <mergeCell ref="Q67:Q72"/>
    <mergeCell ref="R67:R72"/>
    <mergeCell ref="S67:S72"/>
    <mergeCell ref="K53:R53"/>
    <mergeCell ref="U53:AB53"/>
    <mergeCell ref="B59:F59"/>
    <mergeCell ref="L59:R59"/>
    <mergeCell ref="V59:AB59"/>
    <mergeCell ref="B63:F63"/>
    <mergeCell ref="A64:H64"/>
    <mergeCell ref="B76:F76"/>
    <mergeCell ref="L80:R80"/>
    <mergeCell ref="V80:AB80"/>
    <mergeCell ref="B77:B80"/>
    <mergeCell ref="U54:U82"/>
    <mergeCell ref="V55:V56"/>
    <mergeCell ref="V67:V72"/>
    <mergeCell ref="V76:V77"/>
    <mergeCell ref="V78:V79"/>
    <mergeCell ref="X67:X72"/>
    <mergeCell ref="Y67:Y72"/>
    <mergeCell ref="Z67:Z72"/>
    <mergeCell ref="AA67:AA72"/>
    <mergeCell ref="AB67:AB72"/>
    <mergeCell ref="B36:F36"/>
    <mergeCell ref="A37:H37"/>
    <mergeCell ref="L48:R48"/>
    <mergeCell ref="V48:AB48"/>
    <mergeCell ref="B50:F50"/>
    <mergeCell ref="L50:R50"/>
    <mergeCell ref="V50:AB50"/>
    <mergeCell ref="L52:R52"/>
    <mergeCell ref="V52:AB52"/>
    <mergeCell ref="K3:K52"/>
    <mergeCell ref="L34:L39"/>
    <mergeCell ref="N33:N39"/>
    <mergeCell ref="O33:O39"/>
    <mergeCell ref="P33:P39"/>
    <mergeCell ref="Q33:Q39"/>
    <mergeCell ref="R33:R39"/>
    <mergeCell ref="S33:S39"/>
    <mergeCell ref="U3:U52"/>
    <mergeCell ref="V34:V39"/>
    <mergeCell ref="X33:X39"/>
    <mergeCell ref="Y33:Y39"/>
    <mergeCell ref="Z33:Z39"/>
    <mergeCell ref="AA33:AA39"/>
    <mergeCell ref="AB33:AB39"/>
    <mergeCell ref="A1:I1"/>
    <mergeCell ref="K1:S1"/>
    <mergeCell ref="U1:AC1"/>
    <mergeCell ref="AP1:AQ1"/>
    <mergeCell ref="L4:R4"/>
    <mergeCell ref="V4:AB4"/>
    <mergeCell ref="B15:F15"/>
    <mergeCell ref="B27:F27"/>
    <mergeCell ref="B32:F32"/>
    <mergeCell ref="L32:R32"/>
    <mergeCell ref="V32:AB32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5"/>
  <sheetViews>
    <sheetView topLeftCell="A86" zoomScale="70" zoomScaleNormal="70" workbookViewId="0">
      <selection activeCell="I96" sqref="I96"/>
    </sheetView>
  </sheetViews>
  <sheetFormatPr defaultColWidth="9.1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</cols>
  <sheetData>
    <row r="1" spans="1:9" ht="29.25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</row>
    <row r="2" spans="1:9" ht="15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</row>
    <row r="3" spans="1:9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</row>
    <row r="4" spans="1:9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</row>
    <row r="5" spans="1:9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</row>
    <row r="6" spans="1:9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</row>
    <row r="7" spans="1:9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</row>
    <row r="8" spans="1:9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</row>
    <row r="9" spans="1:9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</row>
    <row r="10" spans="1:9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</row>
    <row r="11" spans="1:9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</row>
    <row r="12" spans="1:9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</row>
    <row r="13" spans="1:9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</row>
    <row r="14" spans="1:9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</row>
    <row r="15" spans="1:9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</row>
    <row r="16" spans="1:9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2">D16*F16</f>
        <v>900</v>
      </c>
      <c r="H16" s="37">
        <v>1</v>
      </c>
      <c r="I16" s="39">
        <f t="shared" ref="I16:I26" si="3">G16*H16</f>
        <v>900</v>
      </c>
    </row>
    <row r="17" spans="1:9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2"/>
        <v>450</v>
      </c>
      <c r="H17" s="37">
        <v>1</v>
      </c>
      <c r="I17" s="39">
        <f t="shared" si="3"/>
        <v>450</v>
      </c>
    </row>
    <row r="18" spans="1:9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2"/>
        <v>150</v>
      </c>
      <c r="H18" s="37">
        <v>1</v>
      </c>
      <c r="I18" s="39">
        <f t="shared" si="3"/>
        <v>150</v>
      </c>
    </row>
    <row r="19" spans="1:9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2"/>
        <v>225</v>
      </c>
      <c r="H19" s="37">
        <v>1</v>
      </c>
      <c r="I19" s="39">
        <f t="shared" si="3"/>
        <v>225</v>
      </c>
    </row>
    <row r="20" spans="1:9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2"/>
        <v>600</v>
      </c>
      <c r="H20" s="37">
        <v>1</v>
      </c>
      <c r="I20" s="39">
        <f t="shared" si="3"/>
        <v>600</v>
      </c>
    </row>
    <row r="21" spans="1:9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2"/>
        <v>3000</v>
      </c>
      <c r="H21" s="37">
        <v>1</v>
      </c>
      <c r="I21" s="39">
        <f t="shared" si="3"/>
        <v>3000</v>
      </c>
    </row>
    <row r="22" spans="1:9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2"/>
        <v>800</v>
      </c>
      <c r="H22" s="37">
        <v>1</v>
      </c>
      <c r="I22" s="39">
        <f t="shared" si="3"/>
        <v>800</v>
      </c>
    </row>
    <row r="23" spans="1:9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2"/>
        <v>1500</v>
      </c>
      <c r="H23" s="37">
        <v>1</v>
      </c>
      <c r="I23" s="39">
        <f t="shared" si="3"/>
        <v>1500</v>
      </c>
    </row>
    <row r="24" spans="1:9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2"/>
        <v>500</v>
      </c>
      <c r="H24" s="37">
        <v>1</v>
      </c>
      <c r="I24" s="39">
        <f t="shared" si="3"/>
        <v>500</v>
      </c>
    </row>
    <row r="25" spans="1:9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2"/>
        <v>800</v>
      </c>
      <c r="H25" s="37">
        <v>1</v>
      </c>
      <c r="I25" s="39">
        <f t="shared" si="3"/>
        <v>800</v>
      </c>
    </row>
    <row r="26" spans="1:9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2"/>
        <v>1500</v>
      </c>
      <c r="H26" s="37">
        <v>1</v>
      </c>
      <c r="I26" s="39">
        <f t="shared" si="3"/>
        <v>1500</v>
      </c>
    </row>
    <row r="27" spans="1:9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</row>
    <row r="28" spans="1:9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4">D28*F28</f>
        <v>10000</v>
      </c>
      <c r="H28" s="37">
        <v>1</v>
      </c>
      <c r="I28" s="39">
        <f t="shared" ref="I28:I31" si="5">G28*H28</f>
        <v>10000</v>
      </c>
    </row>
    <row r="29" spans="1:9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4"/>
        <v>8640</v>
      </c>
      <c r="H29" s="37">
        <v>1</v>
      </c>
      <c r="I29" s="39">
        <f t="shared" si="5"/>
        <v>8640</v>
      </c>
    </row>
    <row r="30" spans="1:9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4"/>
        <v>2000</v>
      </c>
      <c r="H30" s="37">
        <v>1</v>
      </c>
      <c r="I30" s="39">
        <f t="shared" si="5"/>
        <v>2000</v>
      </c>
    </row>
    <row r="31" spans="1:9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4"/>
        <v>12650</v>
      </c>
      <c r="H31" s="37">
        <v>1</v>
      </c>
      <c r="I31" s="39">
        <f t="shared" si="5"/>
        <v>12650</v>
      </c>
    </row>
    <row r="32" spans="1:9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</row>
    <row r="33" spans="1:9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6">D33*F33</f>
        <v>18000</v>
      </c>
      <c r="H33" s="37">
        <v>1</v>
      </c>
      <c r="I33" s="39">
        <f t="shared" ref="I33:I35" si="7">G33*H33</f>
        <v>18000</v>
      </c>
    </row>
    <row r="34" spans="1:9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6"/>
        <v>8000</v>
      </c>
      <c r="H34" s="37">
        <v>1</v>
      </c>
      <c r="I34" s="39">
        <f t="shared" si="7"/>
        <v>8000</v>
      </c>
    </row>
    <row r="35" spans="1:9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6"/>
        <v>3600</v>
      </c>
      <c r="H35" s="37">
        <v>1</v>
      </c>
      <c r="I35" s="39">
        <f t="shared" si="7"/>
        <v>3600</v>
      </c>
    </row>
    <row r="36" spans="1:9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</row>
    <row r="37" spans="1:9" ht="15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</row>
    <row r="38" spans="1:9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8">D38*F38</f>
        <v>12000</v>
      </c>
      <c r="H38" s="37">
        <v>1</v>
      </c>
      <c r="I38" s="39">
        <f t="shared" ref="I38:I49" si="9">G38*H38</f>
        <v>12000</v>
      </c>
    </row>
    <row r="39" spans="1:9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8"/>
        <v>3000</v>
      </c>
      <c r="H39" s="37">
        <v>1</v>
      </c>
      <c r="I39" s="39">
        <f t="shared" si="9"/>
        <v>3000</v>
      </c>
    </row>
    <row r="40" spans="1:9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8"/>
        <v>300</v>
      </c>
      <c r="H40" s="37">
        <v>1</v>
      </c>
      <c r="I40" s="39">
        <f t="shared" si="9"/>
        <v>300</v>
      </c>
    </row>
    <row r="41" spans="1:9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8"/>
        <v>3000</v>
      </c>
      <c r="H41" s="41">
        <v>1</v>
      </c>
      <c r="I41" s="44">
        <f t="shared" si="9"/>
        <v>3000</v>
      </c>
    </row>
    <row r="42" spans="1:9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8"/>
        <v>1000</v>
      </c>
      <c r="H42" s="41">
        <v>1</v>
      </c>
      <c r="I42" s="44">
        <f t="shared" si="9"/>
        <v>1000</v>
      </c>
    </row>
    <row r="43" spans="1:9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8"/>
        <v>1000</v>
      </c>
      <c r="H43" s="41">
        <v>1</v>
      </c>
      <c r="I43" s="44">
        <f t="shared" si="9"/>
        <v>1000</v>
      </c>
    </row>
    <row r="44" spans="1:9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8"/>
        <v>800</v>
      </c>
      <c r="H44" s="41">
        <v>1</v>
      </c>
      <c r="I44" s="44">
        <f t="shared" si="9"/>
        <v>800</v>
      </c>
    </row>
    <row r="45" spans="1:9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8"/>
        <v>1600</v>
      </c>
      <c r="H45" s="37">
        <v>1</v>
      </c>
      <c r="I45" s="39">
        <f t="shared" si="9"/>
        <v>1600</v>
      </c>
    </row>
    <row r="46" spans="1:9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8"/>
        <v>420</v>
      </c>
      <c r="H46" s="37">
        <v>1</v>
      </c>
      <c r="I46" s="39">
        <f t="shared" si="9"/>
        <v>420</v>
      </c>
    </row>
    <row r="47" spans="1:9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8"/>
        <v>250</v>
      </c>
      <c r="H47" s="37">
        <v>1</v>
      </c>
      <c r="I47" s="39">
        <f t="shared" si="9"/>
        <v>250</v>
      </c>
    </row>
    <row r="48" spans="1:9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8"/>
        <v>140</v>
      </c>
      <c r="H48" s="37">
        <v>1</v>
      </c>
      <c r="I48" s="39">
        <f t="shared" si="9"/>
        <v>140</v>
      </c>
    </row>
    <row r="49" spans="1:9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8"/>
        <v>80</v>
      </c>
      <c r="H49" s="37">
        <v>1</v>
      </c>
      <c r="I49" s="39">
        <f t="shared" si="9"/>
        <v>80</v>
      </c>
    </row>
    <row r="50" spans="1:9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</row>
    <row r="51" spans="1:9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10">D51*F51</f>
        <v>900</v>
      </c>
      <c r="H51" s="37">
        <v>1</v>
      </c>
      <c r="I51" s="39">
        <f t="shared" ref="I51:I58" si="11">G51*H51</f>
        <v>900</v>
      </c>
    </row>
    <row r="52" spans="1: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10"/>
        <v>450</v>
      </c>
      <c r="H52" s="37">
        <v>1</v>
      </c>
      <c r="I52" s="39">
        <f t="shared" si="11"/>
        <v>450</v>
      </c>
    </row>
    <row r="53" spans="1: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10"/>
        <v>150</v>
      </c>
      <c r="H53" s="37">
        <v>1</v>
      </c>
      <c r="I53" s="39">
        <f t="shared" si="11"/>
        <v>150</v>
      </c>
    </row>
    <row r="54" spans="1: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10"/>
        <v>225</v>
      </c>
      <c r="H54" s="37">
        <v>1</v>
      </c>
      <c r="I54" s="39">
        <f t="shared" si="11"/>
        <v>225</v>
      </c>
    </row>
    <row r="55" spans="1: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10"/>
        <v>600</v>
      </c>
      <c r="H55" s="37">
        <v>1</v>
      </c>
      <c r="I55" s="39">
        <f t="shared" si="11"/>
        <v>600</v>
      </c>
    </row>
    <row r="56" spans="1: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10"/>
        <v>1500</v>
      </c>
      <c r="H56" s="37">
        <v>1</v>
      </c>
      <c r="I56" s="39">
        <f t="shared" si="11"/>
        <v>1500</v>
      </c>
    </row>
    <row r="57" spans="1:9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10"/>
        <v>500</v>
      </c>
      <c r="H57" s="37">
        <v>1</v>
      </c>
      <c r="I57" s="39">
        <f t="shared" si="11"/>
        <v>500</v>
      </c>
    </row>
    <row r="58" spans="1: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10"/>
        <v>1500</v>
      </c>
      <c r="H58" s="37">
        <v>1</v>
      </c>
      <c r="I58" s="39">
        <f t="shared" si="11"/>
        <v>1500</v>
      </c>
    </row>
    <row r="59" spans="1: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</row>
    <row r="60" spans="1:9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12">D60*F60</f>
        <v>9000</v>
      </c>
      <c r="H60" s="37">
        <v>1</v>
      </c>
      <c r="I60" s="39">
        <f t="shared" ref="I60:I62" si="13">G60*H60</f>
        <v>9000</v>
      </c>
    </row>
    <row r="61" spans="1: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12"/>
        <v>4000</v>
      </c>
      <c r="H61" s="37">
        <v>1</v>
      </c>
      <c r="I61" s="39">
        <f t="shared" si="13"/>
        <v>4000</v>
      </c>
    </row>
    <row r="62" spans="1: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12"/>
        <v>2400</v>
      </c>
      <c r="H62" s="37">
        <v>1</v>
      </c>
      <c r="I62" s="39">
        <f t="shared" si="13"/>
        <v>2400</v>
      </c>
    </row>
    <row r="63" spans="1: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</row>
    <row r="64" spans="1:9" ht="15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</row>
    <row r="65" spans="1:9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14">D65*F65</f>
        <v>24000</v>
      </c>
      <c r="H65" s="41">
        <v>3</v>
      </c>
      <c r="I65" s="39">
        <f t="shared" ref="I65:I75" si="15">G65*H65</f>
        <v>72000</v>
      </c>
    </row>
    <row r="66" spans="1:9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14"/>
        <v>6000</v>
      </c>
      <c r="H66" s="41">
        <v>3</v>
      </c>
      <c r="I66" s="39">
        <f t="shared" si="15"/>
        <v>18000</v>
      </c>
    </row>
    <row r="67" spans="1:9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14"/>
        <v>450</v>
      </c>
      <c r="H67" s="41">
        <v>3</v>
      </c>
      <c r="I67" s="39">
        <f t="shared" si="15"/>
        <v>1350</v>
      </c>
    </row>
    <row r="68" spans="1:9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14"/>
        <v>1000</v>
      </c>
      <c r="H68" s="41">
        <v>3</v>
      </c>
      <c r="I68" s="44">
        <f t="shared" si="15"/>
        <v>3000</v>
      </c>
    </row>
    <row r="69" spans="1:9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14"/>
        <v>1000</v>
      </c>
      <c r="H69" s="41">
        <v>3</v>
      </c>
      <c r="I69" s="44">
        <f t="shared" si="15"/>
        <v>3000</v>
      </c>
    </row>
    <row r="70" spans="1:9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14"/>
        <v>800</v>
      </c>
      <c r="H70" s="41">
        <v>3</v>
      </c>
      <c r="I70" s="44">
        <f t="shared" si="15"/>
        <v>2400</v>
      </c>
    </row>
    <row r="71" spans="1:9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14"/>
        <v>1600</v>
      </c>
      <c r="H71" s="37">
        <v>3</v>
      </c>
      <c r="I71" s="39">
        <f t="shared" si="15"/>
        <v>4800</v>
      </c>
    </row>
    <row r="72" spans="1:9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14"/>
        <v>420</v>
      </c>
      <c r="H72" s="37">
        <v>3</v>
      </c>
      <c r="I72" s="39">
        <f t="shared" si="15"/>
        <v>1260</v>
      </c>
    </row>
    <row r="73" spans="1:9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14"/>
        <v>250</v>
      </c>
      <c r="H73" s="37">
        <v>3</v>
      </c>
      <c r="I73" s="39">
        <f t="shared" si="15"/>
        <v>750</v>
      </c>
    </row>
    <row r="74" spans="1:9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14"/>
        <v>150</v>
      </c>
      <c r="H74" s="37">
        <v>3</v>
      </c>
      <c r="I74" s="39">
        <f t="shared" si="15"/>
        <v>450</v>
      </c>
    </row>
    <row r="75" spans="1:9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14"/>
        <v>80</v>
      </c>
      <c r="H75" s="37">
        <v>3</v>
      </c>
      <c r="I75" s="39">
        <f t="shared" si="15"/>
        <v>240</v>
      </c>
    </row>
    <row r="76" spans="1:9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</row>
    <row r="77" spans="1:9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16">D77*F77</f>
        <v>900</v>
      </c>
      <c r="H77" s="41">
        <v>3</v>
      </c>
      <c r="I77" s="39">
        <f t="shared" ref="I77:I84" si="17">G77*H77</f>
        <v>2700</v>
      </c>
    </row>
    <row r="78" spans="1:9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16"/>
        <v>450</v>
      </c>
      <c r="H78" s="41">
        <v>3</v>
      </c>
      <c r="I78" s="39">
        <f t="shared" si="17"/>
        <v>1350</v>
      </c>
    </row>
    <row r="79" spans="1:9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16"/>
        <v>150</v>
      </c>
      <c r="H79" s="41">
        <v>3</v>
      </c>
      <c r="I79" s="39">
        <f t="shared" si="17"/>
        <v>450</v>
      </c>
    </row>
    <row r="80" spans="1:9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16"/>
        <v>225</v>
      </c>
      <c r="H80" s="41">
        <v>3</v>
      </c>
      <c r="I80" s="39">
        <f t="shared" si="17"/>
        <v>675</v>
      </c>
    </row>
    <row r="81" spans="1:9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16"/>
        <v>600</v>
      </c>
      <c r="H81" s="41">
        <v>3</v>
      </c>
      <c r="I81" s="39">
        <f t="shared" si="17"/>
        <v>1800</v>
      </c>
    </row>
    <row r="82" spans="1:9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16"/>
        <v>1500</v>
      </c>
      <c r="H82" s="41">
        <v>3</v>
      </c>
      <c r="I82" s="39">
        <f t="shared" si="17"/>
        <v>4500</v>
      </c>
    </row>
    <row r="83" spans="1:9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16"/>
        <v>500</v>
      </c>
      <c r="H83" s="37">
        <v>3</v>
      </c>
      <c r="I83" s="39">
        <f t="shared" si="17"/>
        <v>1500</v>
      </c>
    </row>
    <row r="84" spans="1:9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16"/>
        <v>1500</v>
      </c>
      <c r="H84" s="37">
        <v>3</v>
      </c>
      <c r="I84" s="39">
        <f t="shared" si="17"/>
        <v>4500</v>
      </c>
    </row>
    <row r="85" spans="1:9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</row>
    <row r="86" spans="1:9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18">D86*F86</f>
        <v>7000</v>
      </c>
      <c r="H86" s="37">
        <v>3</v>
      </c>
      <c r="I86" s="39">
        <f t="shared" ref="I86:I90" si="19">G86*H86</f>
        <v>21000</v>
      </c>
    </row>
    <row r="87" spans="1:9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</row>
    <row r="88" spans="1:9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18"/>
        <v>9000</v>
      </c>
      <c r="H88" s="37">
        <v>3</v>
      </c>
      <c r="I88" s="39">
        <f t="shared" si="19"/>
        <v>27000</v>
      </c>
    </row>
    <row r="89" spans="1:9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18"/>
        <v>4000</v>
      </c>
      <c r="H89" s="37">
        <v>3</v>
      </c>
      <c r="I89" s="39">
        <f t="shared" si="19"/>
        <v>12000</v>
      </c>
    </row>
    <row r="90" spans="1:9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18"/>
        <v>2400</v>
      </c>
      <c r="H90" s="37">
        <v>3</v>
      </c>
      <c r="I90" s="39">
        <f t="shared" si="19"/>
        <v>7200</v>
      </c>
    </row>
    <row r="91" spans="1:9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</row>
    <row r="92" spans="1:9" ht="15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</row>
    <row r="93" spans="1:9" ht="18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</row>
    <row r="94" spans="1:9" ht="18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</row>
    <row r="95" spans="1:9" ht="18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</row>
    <row r="96" spans="1:9" ht="18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</row>
    <row r="97" spans="1:9" ht="18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</row>
    <row r="101" spans="1:9" x14ac:dyDescent="0.15">
      <c r="G101" s="64"/>
      <c r="H101" s="64"/>
      <c r="I101" s="70"/>
    </row>
    <row r="102" spans="1:9" x14ac:dyDescent="0.15">
      <c r="G102" s="64"/>
      <c r="H102" s="65"/>
      <c r="I102" s="71"/>
    </row>
    <row r="103" spans="1:9" x14ac:dyDescent="0.15">
      <c r="G103" s="64"/>
      <c r="H103" s="66"/>
      <c r="I103" s="72"/>
    </row>
    <row r="104" spans="1:9" x14ac:dyDescent="0.15">
      <c r="G104" s="64"/>
      <c r="H104" s="64"/>
      <c r="I104" s="70"/>
    </row>
    <row r="105" spans="1:9" x14ac:dyDescent="0.15">
      <c r="G105" s="64"/>
      <c r="H105" s="64"/>
      <c r="I105" s="70"/>
    </row>
  </sheetData>
  <mergeCells count="43">
    <mergeCell ref="A93:H93"/>
    <mergeCell ref="A94:H94"/>
    <mergeCell ref="A95:H95"/>
    <mergeCell ref="A96:H96"/>
    <mergeCell ref="A97:H97"/>
    <mergeCell ref="B76:F76"/>
    <mergeCell ref="B85:F85"/>
    <mergeCell ref="B87:F87"/>
    <mergeCell ref="B91:F91"/>
    <mergeCell ref="A92:H92"/>
    <mergeCell ref="A65:A91"/>
    <mergeCell ref="B65:B67"/>
    <mergeCell ref="B68:B70"/>
    <mergeCell ref="B71:B75"/>
    <mergeCell ref="B77:B80"/>
    <mergeCell ref="B83:B84"/>
    <mergeCell ref="B88:B90"/>
    <mergeCell ref="A37:H37"/>
    <mergeCell ref="B50:F50"/>
    <mergeCell ref="B59:F59"/>
    <mergeCell ref="B63:F63"/>
    <mergeCell ref="A64:H64"/>
    <mergeCell ref="A38:A63"/>
    <mergeCell ref="B38:B40"/>
    <mergeCell ref="B41:B44"/>
    <mergeCell ref="B45:B49"/>
    <mergeCell ref="B51:B54"/>
    <mergeCell ref="B57:B58"/>
    <mergeCell ref="B60:B62"/>
    <mergeCell ref="A1:I1"/>
    <mergeCell ref="B15:F15"/>
    <mergeCell ref="B27:F27"/>
    <mergeCell ref="B32:F32"/>
    <mergeCell ref="B36:F36"/>
    <mergeCell ref="A3:A36"/>
    <mergeCell ref="B3:B5"/>
    <mergeCell ref="B6:B9"/>
    <mergeCell ref="B10:B14"/>
    <mergeCell ref="B16:B19"/>
    <mergeCell ref="B22:B23"/>
    <mergeCell ref="B25:B26"/>
    <mergeCell ref="B28:B31"/>
    <mergeCell ref="B33:B35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91" zoomScale="70" zoomScaleNormal="70" workbookViewId="0">
      <selection activeCell="G122" sqref="G122:I127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33.950000000000003" customHeight="1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7.649999999999999" customHeight="1" x14ac:dyDescent="0.15">
      <c r="A2" s="26" t="s">
        <v>3</v>
      </c>
      <c r="B2" s="26" t="s">
        <v>12</v>
      </c>
      <c r="C2" s="26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8" t="s">
        <v>10</v>
      </c>
      <c r="I2" s="2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1</v>
      </c>
      <c r="E3" s="11" t="s">
        <v>25</v>
      </c>
      <c r="F3" s="12">
        <v>5000</v>
      </c>
      <c r="G3" s="12">
        <f>F3*D3</f>
        <v>5000</v>
      </c>
      <c r="H3" s="11">
        <v>1</v>
      </c>
      <c r="I3" s="12">
        <f>G3*H3</f>
        <v>5000</v>
      </c>
    </row>
    <row r="4" spans="1:9" ht="23.1" customHeight="1" x14ac:dyDescent="0.15">
      <c r="A4" s="141"/>
      <c r="B4" s="97" t="s">
        <v>28</v>
      </c>
      <c r="C4" s="97"/>
      <c r="D4" s="97"/>
      <c r="E4" s="97"/>
      <c r="F4" s="97"/>
      <c r="G4" s="97"/>
      <c r="H4" s="97"/>
      <c r="I4" s="19">
        <f>I3</f>
        <v>5000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35</v>
      </c>
      <c r="F5" s="12">
        <v>7000</v>
      </c>
      <c r="G5" s="12">
        <f>F5*D5</f>
        <v>7000</v>
      </c>
      <c r="H5" s="11">
        <v>1</v>
      </c>
      <c r="I5" s="12">
        <f t="shared" ref="I5:I13" si="0">G5*H5</f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>F6*D6</f>
        <v>3000</v>
      </c>
      <c r="H6" s="11">
        <v>1</v>
      </c>
      <c r="I6" s="12">
        <f t="shared" si="0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>F7*D7</f>
        <v>30</v>
      </c>
      <c r="H7" s="11">
        <v>1</v>
      </c>
      <c r="I7" s="12">
        <f t="shared" si="0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ref="G8:G13" si="1">F8*D8</f>
        <v>328</v>
      </c>
      <c r="H8" s="11">
        <v>1</v>
      </c>
      <c r="I8" s="12">
        <f t="shared" si="0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1"/>
        <v>1600</v>
      </c>
      <c r="H9" s="11">
        <v>1</v>
      </c>
      <c r="I9" s="12">
        <f t="shared" si="0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1"/>
        <v>330</v>
      </c>
      <c r="H10" s="11">
        <v>1</v>
      </c>
      <c r="I10" s="12">
        <f t="shared" si="0"/>
        <v>330</v>
      </c>
    </row>
    <row r="11" spans="1:9" ht="16.899999999999999" customHeight="1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1"/>
        <v>465</v>
      </c>
      <c r="H11" s="11">
        <v>1</v>
      </c>
      <c r="I11" s="12">
        <f t="shared" si="0"/>
        <v>465</v>
      </c>
    </row>
    <row r="12" spans="1:9" ht="16.899999999999999" customHeight="1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1"/>
        <v>200</v>
      </c>
      <c r="H12" s="11">
        <v>1</v>
      </c>
      <c r="I12" s="12">
        <f t="shared" si="0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1"/>
        <v>50</v>
      </c>
      <c r="H13" s="11">
        <v>1</v>
      </c>
      <c r="I13" s="12">
        <f t="shared" si="0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ref="G14:G30" si="2">F14*D14</f>
        <v>10</v>
      </c>
      <c r="H14" s="11">
        <v>1</v>
      </c>
      <c r="I14" s="12">
        <f t="shared" ref="I14:I30" si="3">G14*H14</f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2"/>
        <v>8</v>
      </c>
      <c r="H15" s="11">
        <v>1</v>
      </c>
      <c r="I15" s="12">
        <f t="shared" si="3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2"/>
        <v>330</v>
      </c>
      <c r="H16" s="11">
        <v>1</v>
      </c>
      <c r="I16" s="12">
        <f t="shared" si="3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2"/>
        <v>155</v>
      </c>
      <c r="H17" s="11">
        <v>1</v>
      </c>
      <c r="I17" s="12">
        <f t="shared" si="3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2"/>
        <v>19.600000000000001</v>
      </c>
      <c r="H18" s="11">
        <v>1</v>
      </c>
      <c r="I18" s="12">
        <f t="shared" si="3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2"/>
        <v>104.5</v>
      </c>
      <c r="H19" s="11">
        <v>1</v>
      </c>
      <c r="I19" s="12">
        <f t="shared" si="3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2"/>
        <v>300</v>
      </c>
      <c r="H20" s="11">
        <v>1</v>
      </c>
      <c r="I20" s="12">
        <f t="shared" si="3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2"/>
        <v>2400</v>
      </c>
      <c r="H21" s="11">
        <v>1</v>
      </c>
      <c r="I21" s="12">
        <f t="shared" si="3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2"/>
        <v>1200</v>
      </c>
      <c r="H22" s="11">
        <v>1</v>
      </c>
      <c r="I22" s="12">
        <f t="shared" si="3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2"/>
        <v>500</v>
      </c>
      <c r="H23" s="11">
        <v>1</v>
      </c>
      <c r="I23" s="12">
        <f t="shared" si="3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2"/>
        <v>380</v>
      </c>
      <c r="H24" s="11">
        <v>1</v>
      </c>
      <c r="I24" s="12">
        <f t="shared" si="3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2"/>
        <v>1200</v>
      </c>
      <c r="H25" s="11">
        <v>1</v>
      </c>
      <c r="I25" s="12">
        <f t="shared" si="3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2"/>
        <v>3979.04</v>
      </c>
      <c r="H26" s="11">
        <v>1</v>
      </c>
      <c r="I26" s="12">
        <f t="shared" si="3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2"/>
        <v>11500</v>
      </c>
      <c r="H27" s="11">
        <v>1</v>
      </c>
      <c r="I27" s="12">
        <f t="shared" si="3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2"/>
        <v>2000</v>
      </c>
      <c r="H28" s="11">
        <v>1</v>
      </c>
      <c r="I28" s="12">
        <f t="shared" si="3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2"/>
        <v>3000</v>
      </c>
      <c r="H29" s="11">
        <v>1</v>
      </c>
      <c r="I29" s="12">
        <f t="shared" si="3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2"/>
        <v>8640</v>
      </c>
      <c r="H30" s="11">
        <v>1</v>
      </c>
      <c r="I30" s="12">
        <f t="shared" si="3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ht="21.95" customHeight="1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15000</v>
      </c>
      <c r="G33" s="148">
        <f>F33*D33</f>
        <v>15000</v>
      </c>
      <c r="H33" s="145">
        <v>1</v>
      </c>
      <c r="I33" s="148">
        <f>H33*G33</f>
        <v>15000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>F40*D40</f>
        <v>400</v>
      </c>
      <c r="H40" s="11">
        <v>1</v>
      </c>
      <c r="I40" s="12">
        <f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>F41*D41</f>
        <v>1200</v>
      </c>
      <c r="H41" s="11">
        <v>1</v>
      </c>
      <c r="I41" s="12">
        <f>H41*G41</f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ref="G42:G47" si="4">F42*D42</f>
        <v>500</v>
      </c>
      <c r="H42" s="11">
        <v>1</v>
      </c>
      <c r="I42" s="12">
        <f t="shared" ref="I42:I47" si="5">H42*G42</f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4"/>
        <v>1500</v>
      </c>
      <c r="H43" s="11">
        <v>1</v>
      </c>
      <c r="I43" s="12">
        <f t="shared" si="5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4"/>
        <v>300</v>
      </c>
      <c r="H44" s="11">
        <v>1</v>
      </c>
      <c r="I44" s="12">
        <f t="shared" si="5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4"/>
        <v>2500</v>
      </c>
      <c r="H45" s="11">
        <v>1</v>
      </c>
      <c r="I45" s="12">
        <f t="shared" si="5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4"/>
        <v>600</v>
      </c>
      <c r="H46" s="11">
        <v>1</v>
      </c>
      <c r="I46" s="12">
        <f t="shared" si="5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2</v>
      </c>
      <c r="E47" s="11" t="s">
        <v>43</v>
      </c>
      <c r="F47" s="12">
        <v>3000</v>
      </c>
      <c r="G47" s="12">
        <f t="shared" si="4"/>
        <v>6000</v>
      </c>
      <c r="H47" s="11">
        <v>1</v>
      </c>
      <c r="I47" s="12">
        <f t="shared" si="5"/>
        <v>6000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28000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20000</v>
      </c>
      <c r="G49" s="12">
        <f t="shared" ref="G49:G57" si="6">F49*D49</f>
        <v>20000</v>
      </c>
      <c r="H49" s="11">
        <v>1</v>
      </c>
      <c r="I49" s="12">
        <f t="shared" ref="I49:I57" si="7">G49*H49</f>
        <v>20000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20000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6"/>
        <v>4000</v>
      </c>
      <c r="H51" s="11">
        <v>1</v>
      </c>
      <c r="I51" s="12">
        <f t="shared" si="7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7" t="s">
        <v>149</v>
      </c>
      <c r="B53" s="108"/>
      <c r="C53" s="107"/>
      <c r="D53" s="107"/>
      <c r="E53" s="107"/>
      <c r="F53" s="107"/>
      <c r="G53" s="107"/>
      <c r="H53" s="107"/>
      <c r="I53" s="29">
        <f>I4+I32+I48+I50+I52</f>
        <v>109627.4712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6"/>
        <v>1400</v>
      </c>
      <c r="H54" s="18">
        <v>1</v>
      </c>
      <c r="I54" s="12">
        <f t="shared" si="7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6"/>
        <v>4900</v>
      </c>
      <c r="H55" s="18">
        <v>1</v>
      </c>
      <c r="I55" s="12">
        <f t="shared" si="7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6"/>
        <v>2000</v>
      </c>
      <c r="H56" s="18">
        <v>1</v>
      </c>
      <c r="I56" s="12">
        <f t="shared" si="7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6"/>
        <v>1179</v>
      </c>
      <c r="H57" s="18">
        <v>1</v>
      </c>
      <c r="I57" s="12">
        <f t="shared" si="7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1</v>
      </c>
      <c r="E60" s="11" t="s">
        <v>35</v>
      </c>
      <c r="F60" s="12">
        <v>5000</v>
      </c>
      <c r="G60" s="12">
        <f t="shared" ref="G60:G65" si="8">F60*D60</f>
        <v>5000</v>
      </c>
      <c r="H60" s="18">
        <v>1</v>
      </c>
      <c r="I60" s="12">
        <f>G60*H60</f>
        <v>5000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2000</v>
      </c>
      <c r="G61" s="12">
        <f t="shared" si="8"/>
        <v>2000</v>
      </c>
      <c r="H61" s="18">
        <v>1</v>
      </c>
      <c r="I61" s="12">
        <f t="shared" ref="I61:I66" si="9">G61*H61</f>
        <v>2000</v>
      </c>
    </row>
    <row r="62" spans="1:9" x14ac:dyDescent="0.15">
      <c r="A62" s="143"/>
      <c r="B62" s="11" t="s">
        <v>47</v>
      </c>
      <c r="C62" s="10" t="s">
        <v>48</v>
      </c>
      <c r="D62" s="11">
        <v>11</v>
      </c>
      <c r="E62" s="11" t="s">
        <v>55</v>
      </c>
      <c r="F62" s="12">
        <v>20</v>
      </c>
      <c r="G62" s="12">
        <f t="shared" si="8"/>
        <v>220</v>
      </c>
      <c r="H62" s="18">
        <v>1</v>
      </c>
      <c r="I62" s="12">
        <f t="shared" si="9"/>
        <v>220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3000</v>
      </c>
      <c r="G63" s="12">
        <f t="shared" si="8"/>
        <v>3000</v>
      </c>
      <c r="H63" s="18">
        <v>1</v>
      </c>
      <c r="I63" s="12">
        <f t="shared" si="9"/>
        <v>3000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8"/>
        <v>150</v>
      </c>
      <c r="H64" s="18">
        <v>1</v>
      </c>
      <c r="I64" s="12">
        <f t="shared" si="9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8"/>
        <v>520</v>
      </c>
      <c r="H65" s="18">
        <v>1</v>
      </c>
      <c r="I65" s="12">
        <f t="shared" si="9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ref="G66:G79" si="10">F66*D66</f>
        <v>0</v>
      </c>
      <c r="H66" s="18">
        <v>1</v>
      </c>
      <c r="I66" s="12">
        <f t="shared" si="9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15000</v>
      </c>
      <c r="G67" s="148">
        <f t="shared" si="10"/>
        <v>15000</v>
      </c>
      <c r="H67" s="151">
        <v>1</v>
      </c>
      <c r="I67" s="148">
        <f t="shared" ref="I67:I79" si="11">G67*H67</f>
        <v>15000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si="10"/>
        <v>0</v>
      </c>
      <c r="H73" s="18">
        <v>1</v>
      </c>
      <c r="I73" s="12">
        <f t="shared" si="11"/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0</v>
      </c>
      <c r="G74" s="12">
        <f t="shared" si="10"/>
        <v>0</v>
      </c>
      <c r="H74" s="18">
        <v>1</v>
      </c>
      <c r="I74" s="12">
        <f t="shared" si="11"/>
        <v>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10"/>
        <v>1500</v>
      </c>
      <c r="H75" s="18">
        <v>1</v>
      </c>
      <c r="I75" s="12">
        <f t="shared" si="11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800</v>
      </c>
      <c r="G76" s="12">
        <f t="shared" si="10"/>
        <v>800</v>
      </c>
      <c r="H76" s="18">
        <v>1</v>
      </c>
      <c r="I76" s="12">
        <f t="shared" si="11"/>
        <v>800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10"/>
        <v>1000</v>
      </c>
      <c r="H77" s="18">
        <v>1</v>
      </c>
      <c r="I77" s="12">
        <f t="shared" si="11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1</v>
      </c>
      <c r="E78" s="11" t="s">
        <v>43</v>
      </c>
      <c r="F78" s="12">
        <v>350</v>
      </c>
      <c r="G78" s="12">
        <f t="shared" si="10"/>
        <v>350</v>
      </c>
      <c r="H78" s="18">
        <v>1</v>
      </c>
      <c r="I78" s="12">
        <f t="shared" si="11"/>
        <v>350</v>
      </c>
    </row>
    <row r="79" spans="1:9" x14ac:dyDescent="0.15">
      <c r="A79" s="143"/>
      <c r="B79" s="147"/>
      <c r="C79" s="10" t="s">
        <v>181</v>
      </c>
      <c r="D79" s="11">
        <v>1</v>
      </c>
      <c r="E79" s="11" t="s">
        <v>43</v>
      </c>
      <c r="F79" s="12">
        <v>350</v>
      </c>
      <c r="G79" s="12">
        <f t="shared" si="10"/>
        <v>350</v>
      </c>
      <c r="H79" s="18">
        <v>1</v>
      </c>
      <c r="I79" s="12">
        <f t="shared" si="11"/>
        <v>350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29890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ht="16.899999999999999" customHeight="1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7" t="s">
        <v>183</v>
      </c>
      <c r="B83" s="108"/>
      <c r="C83" s="107"/>
      <c r="D83" s="107"/>
      <c r="E83" s="107"/>
      <c r="F83" s="107"/>
      <c r="G83" s="107"/>
      <c r="H83" s="107"/>
      <c r="I83" s="29">
        <f>I59+I82+I80</f>
        <v>42127.32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600</v>
      </c>
      <c r="G84" s="12">
        <f t="shared" ref="G84:G91" si="12">F84*D84</f>
        <v>5400</v>
      </c>
      <c r="H84" s="11">
        <v>1</v>
      </c>
      <c r="I84" s="12">
        <f t="shared" ref="I84:I91" si="13">G84*H84</f>
        <v>5400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100</v>
      </c>
      <c r="G85" s="12">
        <f t="shared" si="12"/>
        <v>1000</v>
      </c>
      <c r="H85" s="11">
        <v>1</v>
      </c>
      <c r="I85" s="12">
        <f t="shared" si="13"/>
        <v>1000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100</v>
      </c>
      <c r="G86" s="12">
        <f t="shared" si="12"/>
        <v>3000</v>
      </c>
      <c r="H86" s="11">
        <v>1</v>
      </c>
      <c r="I86" s="12">
        <f t="shared" si="13"/>
        <v>3000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2"/>
        <v>2000</v>
      </c>
      <c r="H87" s="11">
        <v>1</v>
      </c>
      <c r="I87" s="12">
        <f t="shared" si="13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2"/>
        <v>1500</v>
      </c>
      <c r="H88" s="11">
        <v>1</v>
      </c>
      <c r="I88" s="12">
        <f t="shared" si="13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2"/>
        <v>900</v>
      </c>
      <c r="H89" s="11">
        <v>1</v>
      </c>
      <c r="I89" s="12">
        <f t="shared" si="13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2"/>
        <v>0</v>
      </c>
      <c r="H90" s="11">
        <v>1</v>
      </c>
      <c r="I90" s="12">
        <f t="shared" si="13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2"/>
        <v>7000</v>
      </c>
      <c r="H91" s="11">
        <v>1</v>
      </c>
      <c r="I91" s="12">
        <f t="shared" si="13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1664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22464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67392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8000</v>
      </c>
      <c r="G95" s="12">
        <f>F95*D95</f>
        <v>8000</v>
      </c>
      <c r="H95" s="11">
        <v>1</v>
      </c>
      <c r="I95" s="12">
        <f>G95*H95</f>
        <v>8000</v>
      </c>
    </row>
    <row r="96" spans="1:9" x14ac:dyDescent="0.15">
      <c r="A96" s="144"/>
      <c r="B96" s="11" t="s">
        <v>160</v>
      </c>
      <c r="C96" s="10" t="s">
        <v>161</v>
      </c>
      <c r="D96" s="17">
        <v>1</v>
      </c>
      <c r="E96" s="17" t="s">
        <v>97</v>
      </c>
      <c r="F96" s="16">
        <v>2000</v>
      </c>
      <c r="G96" s="12">
        <f t="shared" ref="G96:G101" si="14">F96*D96</f>
        <v>2000</v>
      </c>
      <c r="H96" s="11">
        <v>1</v>
      </c>
      <c r="I96" s="12">
        <f t="shared" ref="I96:I101" si="15">G96*H96</f>
        <v>2000</v>
      </c>
    </row>
    <row r="97" spans="1:9" x14ac:dyDescent="0.15">
      <c r="A97" s="144"/>
      <c r="B97" s="11" t="s">
        <v>47</v>
      </c>
      <c r="C97" s="10" t="s">
        <v>48</v>
      </c>
      <c r="D97" s="17">
        <v>11</v>
      </c>
      <c r="E97" s="17" t="s">
        <v>55</v>
      </c>
      <c r="F97" s="16">
        <v>20</v>
      </c>
      <c r="G97" s="12">
        <f t="shared" si="14"/>
        <v>220</v>
      </c>
      <c r="H97" s="11">
        <v>1</v>
      </c>
      <c r="I97" s="12">
        <f t="shared" si="15"/>
        <v>220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3000</v>
      </c>
      <c r="G98" s="12">
        <f t="shared" si="14"/>
        <v>3000</v>
      </c>
      <c r="H98" s="11">
        <v>1</v>
      </c>
      <c r="I98" s="12">
        <f t="shared" si="15"/>
        <v>3000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4"/>
        <v>200</v>
      </c>
      <c r="H99" s="11">
        <v>1</v>
      </c>
      <c r="I99" s="12">
        <f t="shared" si="15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4"/>
        <v>400</v>
      </c>
      <c r="H100" s="11">
        <v>1</v>
      </c>
      <c r="I100" s="12">
        <f t="shared" si="15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15000</v>
      </c>
      <c r="G101" s="148">
        <f t="shared" si="14"/>
        <v>15000</v>
      </c>
      <c r="H101" s="151">
        <v>1</v>
      </c>
      <c r="I101" s="148">
        <f t="shared" si="15"/>
        <v>15000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800</v>
      </c>
      <c r="G107" s="12">
        <f>F107*D107</f>
        <v>800</v>
      </c>
      <c r="H107" s="18">
        <v>1</v>
      </c>
      <c r="I107" s="12">
        <f>G107*H107</f>
        <v>800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30620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91860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3</v>
      </c>
      <c r="I111" s="12">
        <f>G111*H111</f>
        <v>6000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6000</v>
      </c>
    </row>
    <row r="113" spans="1:9" ht="15" x14ac:dyDescent="0.15">
      <c r="A113" s="107" t="s">
        <v>200</v>
      </c>
      <c r="B113" s="108"/>
      <c r="C113" s="107"/>
      <c r="D113" s="107"/>
      <c r="E113" s="107"/>
      <c r="F113" s="107"/>
      <c r="G113" s="107"/>
      <c r="H113" s="107"/>
      <c r="I113" s="29">
        <f>I94+I110+I112</f>
        <v>165252</v>
      </c>
    </row>
    <row r="114" spans="1:9" ht="15" x14ac:dyDescent="0.15">
      <c r="A114" s="107" t="s">
        <v>201</v>
      </c>
      <c r="B114" s="108"/>
      <c r="C114" s="107"/>
      <c r="D114" s="107"/>
      <c r="E114" s="107"/>
      <c r="F114" s="107"/>
      <c r="G114" s="107"/>
      <c r="H114" s="107"/>
      <c r="I114" s="29">
        <v>36000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353006.79119999998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21180.407471999999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374187.19867200003</v>
      </c>
    </row>
    <row r="119" spans="1:9" x14ac:dyDescent="0.15">
      <c r="I119" s="5">
        <f>签约!I96-I117</f>
        <v>250.38132800004701</v>
      </c>
    </row>
    <row r="122" spans="1:9" x14ac:dyDescent="0.15">
      <c r="G122" s="118" t="s">
        <v>114</v>
      </c>
      <c r="H122" s="118"/>
      <c r="I122" s="12">
        <f>I32+I94+I59</f>
        <v>130256.79120000001</v>
      </c>
    </row>
    <row r="123" spans="1:9" x14ac:dyDescent="0.15">
      <c r="G123" s="118" t="s">
        <v>142</v>
      </c>
      <c r="H123" s="118"/>
      <c r="I123" s="12">
        <f>I48+I80+I110</f>
        <v>149750</v>
      </c>
    </row>
    <row r="124" spans="1:9" x14ac:dyDescent="0.15">
      <c r="G124" s="118" t="s">
        <v>145</v>
      </c>
      <c r="H124" s="118"/>
      <c r="I124" s="12">
        <f>I4+I50</f>
        <v>25000</v>
      </c>
    </row>
    <row r="125" spans="1:9" x14ac:dyDescent="0.15">
      <c r="G125" s="118" t="s">
        <v>148</v>
      </c>
      <c r="H125" s="118"/>
      <c r="I125" s="12">
        <f>I52+I82+I112</f>
        <v>12000</v>
      </c>
    </row>
    <row r="126" spans="1:9" x14ac:dyDescent="0.15">
      <c r="G126" s="118" t="s">
        <v>202</v>
      </c>
      <c r="H126" s="118"/>
      <c r="I126" s="12">
        <f>I114</f>
        <v>36000</v>
      </c>
    </row>
    <row r="127" spans="1:9" x14ac:dyDescent="0.15">
      <c r="G127" s="118" t="s">
        <v>44</v>
      </c>
      <c r="H127" s="118"/>
      <c r="I127" s="12">
        <f>I116</f>
        <v>21180.407471999999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88" zoomScale="70" zoomScaleNormal="70" workbookViewId="0">
      <selection activeCell="A84" sqref="A1:I1048576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29.25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5" x14ac:dyDescent="0.15">
      <c r="A2" s="6" t="s">
        <v>3</v>
      </c>
      <c r="B2" s="6" t="s">
        <v>12</v>
      </c>
      <c r="C2" s="6" t="s">
        <v>5</v>
      </c>
      <c r="D2" s="6" t="s">
        <v>6</v>
      </c>
      <c r="E2" s="6" t="s">
        <v>7</v>
      </c>
      <c r="F2" s="7" t="s">
        <v>8</v>
      </c>
      <c r="G2" s="7" t="s">
        <v>9</v>
      </c>
      <c r="H2" s="8" t="s">
        <v>10</v>
      </c>
      <c r="I2" s="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0</v>
      </c>
      <c r="E3" s="11" t="s">
        <v>25</v>
      </c>
      <c r="F3" s="12">
        <v>3500</v>
      </c>
      <c r="G3" s="12">
        <f t="shared" ref="G3:G30" si="0">F3*D3</f>
        <v>0</v>
      </c>
      <c r="H3" s="11">
        <v>1</v>
      </c>
      <c r="I3" s="12">
        <f t="shared" ref="I3:I30" si="1">G3*H3</f>
        <v>0</v>
      </c>
    </row>
    <row r="4" spans="1:9" x14ac:dyDescent="0.15">
      <c r="A4" s="141"/>
      <c r="B4" s="97" t="s">
        <v>29</v>
      </c>
      <c r="C4" s="97"/>
      <c r="D4" s="97"/>
      <c r="E4" s="97"/>
      <c r="F4" s="97"/>
      <c r="G4" s="97"/>
      <c r="H4" s="97"/>
      <c r="I4" s="19">
        <f>I3</f>
        <v>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36</v>
      </c>
      <c r="F5" s="12">
        <v>7000</v>
      </c>
      <c r="G5" s="12">
        <f t="shared" si="0"/>
        <v>7000</v>
      </c>
      <c r="H5" s="11">
        <v>1</v>
      </c>
      <c r="I5" s="12">
        <f t="shared" si="1"/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 t="shared" si="0"/>
        <v>3000</v>
      </c>
      <c r="H6" s="11">
        <v>1</v>
      </c>
      <c r="I6" s="12">
        <f t="shared" si="1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 t="shared" si="0"/>
        <v>30</v>
      </c>
      <c r="H7" s="11">
        <v>1</v>
      </c>
      <c r="I7" s="12">
        <f t="shared" si="1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si="0"/>
        <v>328</v>
      </c>
      <c r="H8" s="11">
        <v>1</v>
      </c>
      <c r="I8" s="12">
        <f t="shared" si="1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0"/>
        <v>1600</v>
      </c>
      <c r="H9" s="11">
        <v>1</v>
      </c>
      <c r="I9" s="12">
        <f t="shared" si="1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0"/>
        <v>330</v>
      </c>
      <c r="H10" s="11">
        <v>1</v>
      </c>
      <c r="I10" s="12">
        <f t="shared" si="1"/>
        <v>330</v>
      </c>
    </row>
    <row r="11" spans="1:9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0"/>
        <v>465</v>
      </c>
      <c r="H11" s="11">
        <v>1</v>
      </c>
      <c r="I11" s="12">
        <f t="shared" si="1"/>
        <v>465</v>
      </c>
    </row>
    <row r="12" spans="1:9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0"/>
        <v>200</v>
      </c>
      <c r="H12" s="11">
        <v>1</v>
      </c>
      <c r="I12" s="12">
        <f t="shared" si="1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0"/>
        <v>50</v>
      </c>
      <c r="H13" s="11">
        <v>1</v>
      </c>
      <c r="I13" s="12">
        <f t="shared" si="1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si="0"/>
        <v>10</v>
      </c>
      <c r="H14" s="11">
        <v>1</v>
      </c>
      <c r="I14" s="12">
        <f t="shared" si="1"/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0"/>
        <v>8</v>
      </c>
      <c r="H15" s="11">
        <v>1</v>
      </c>
      <c r="I15" s="12">
        <f t="shared" si="1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0"/>
        <v>330</v>
      </c>
      <c r="H16" s="11">
        <v>1</v>
      </c>
      <c r="I16" s="12">
        <f t="shared" si="1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0"/>
        <v>155</v>
      </c>
      <c r="H17" s="11">
        <v>1</v>
      </c>
      <c r="I17" s="12">
        <f t="shared" si="1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0"/>
        <v>19.600000000000001</v>
      </c>
      <c r="H18" s="11">
        <v>1</v>
      </c>
      <c r="I18" s="12">
        <f t="shared" si="1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0"/>
        <v>104.5</v>
      </c>
      <c r="H19" s="11">
        <v>1</v>
      </c>
      <c r="I19" s="12">
        <f t="shared" si="1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0"/>
        <v>300</v>
      </c>
      <c r="H20" s="11">
        <v>1</v>
      </c>
      <c r="I20" s="12">
        <f t="shared" si="1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0"/>
        <v>2400</v>
      </c>
      <c r="H21" s="11">
        <v>1</v>
      </c>
      <c r="I21" s="12">
        <f t="shared" si="1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0"/>
        <v>1200</v>
      </c>
      <c r="H22" s="11">
        <v>1</v>
      </c>
      <c r="I22" s="12">
        <f t="shared" si="1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0"/>
        <v>500</v>
      </c>
      <c r="H23" s="11">
        <v>1</v>
      </c>
      <c r="I23" s="12">
        <f t="shared" si="1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0"/>
        <v>380</v>
      </c>
      <c r="H24" s="11">
        <v>1</v>
      </c>
      <c r="I24" s="12">
        <f t="shared" si="1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0"/>
        <v>1200</v>
      </c>
      <c r="H25" s="11">
        <v>1</v>
      </c>
      <c r="I25" s="12">
        <f t="shared" si="1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0"/>
        <v>3979.04</v>
      </c>
      <c r="H26" s="11">
        <v>1</v>
      </c>
      <c r="I26" s="12">
        <f t="shared" si="1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0"/>
        <v>11500</v>
      </c>
      <c r="H27" s="11">
        <v>1</v>
      </c>
      <c r="I27" s="12">
        <f t="shared" si="1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0"/>
        <v>2000</v>
      </c>
      <c r="H28" s="11">
        <v>1</v>
      </c>
      <c r="I28" s="12">
        <f t="shared" si="1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0"/>
        <v>3000</v>
      </c>
      <c r="H29" s="11">
        <v>1</v>
      </c>
      <c r="I29" s="12">
        <f t="shared" si="1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0"/>
        <v>8640</v>
      </c>
      <c r="H30" s="11">
        <v>1</v>
      </c>
      <c r="I30" s="12">
        <f t="shared" si="1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7300</v>
      </c>
      <c r="G33" s="148">
        <f>F33*D33</f>
        <v>7300</v>
      </c>
      <c r="H33" s="145">
        <v>1</v>
      </c>
      <c r="I33" s="148">
        <f>H33*G33</f>
        <v>7300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 t="shared" ref="G40:G47" si="2">F40*D40</f>
        <v>400</v>
      </c>
      <c r="H40" s="11">
        <v>1</v>
      </c>
      <c r="I40" s="12">
        <f t="shared" ref="I40:I47" si="3"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 t="shared" si="2"/>
        <v>1200</v>
      </c>
      <c r="H41" s="11">
        <v>1</v>
      </c>
      <c r="I41" s="12">
        <f t="shared" si="3"/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si="2"/>
        <v>500</v>
      </c>
      <c r="H42" s="11">
        <v>1</v>
      </c>
      <c r="I42" s="12">
        <f t="shared" si="3"/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2"/>
        <v>1500</v>
      </c>
      <c r="H43" s="11">
        <v>1</v>
      </c>
      <c r="I43" s="12">
        <f t="shared" si="3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2"/>
        <v>300</v>
      </c>
      <c r="H44" s="11">
        <v>1</v>
      </c>
      <c r="I44" s="12">
        <f t="shared" si="3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2"/>
        <v>2500</v>
      </c>
      <c r="H45" s="11">
        <v>1</v>
      </c>
      <c r="I45" s="12">
        <f t="shared" si="3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2"/>
        <v>600</v>
      </c>
      <c r="H46" s="11">
        <v>1</v>
      </c>
      <c r="I46" s="12">
        <f t="shared" si="3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1</v>
      </c>
      <c r="E47" s="11" t="s">
        <v>43</v>
      </c>
      <c r="F47" s="12">
        <v>1000</v>
      </c>
      <c r="G47" s="12">
        <f t="shared" si="2"/>
        <v>1000</v>
      </c>
      <c r="H47" s="11">
        <v>1</v>
      </c>
      <c r="I47" s="12">
        <f t="shared" si="3"/>
        <v>1000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15300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15000</v>
      </c>
      <c r="G49" s="12">
        <f t="shared" ref="G49:G57" si="4">F49*D49</f>
        <v>15000</v>
      </c>
      <c r="H49" s="11">
        <v>1</v>
      </c>
      <c r="I49" s="12">
        <f t="shared" ref="I49:I57" si="5">G49*H49</f>
        <v>15000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15000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4"/>
        <v>4000</v>
      </c>
      <c r="H51" s="11">
        <v>1</v>
      </c>
      <c r="I51" s="12">
        <f t="shared" si="5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9" t="s">
        <v>149</v>
      </c>
      <c r="B53" s="110"/>
      <c r="C53" s="109"/>
      <c r="D53" s="109"/>
      <c r="E53" s="109"/>
      <c r="F53" s="109"/>
      <c r="G53" s="109"/>
      <c r="H53" s="109"/>
      <c r="I53" s="20">
        <f>I4+I32+I48+I50+I52</f>
        <v>86927.4712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4"/>
        <v>1400</v>
      </c>
      <c r="H54" s="18">
        <v>1</v>
      </c>
      <c r="I54" s="12">
        <f t="shared" si="5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4"/>
        <v>4900</v>
      </c>
      <c r="H55" s="18">
        <v>1</v>
      </c>
      <c r="I55" s="12">
        <f t="shared" si="5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4"/>
        <v>2000</v>
      </c>
      <c r="H56" s="18">
        <v>1</v>
      </c>
      <c r="I56" s="12">
        <f t="shared" si="5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4"/>
        <v>1179</v>
      </c>
      <c r="H57" s="18">
        <v>1</v>
      </c>
      <c r="I57" s="12">
        <f t="shared" si="5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0</v>
      </c>
      <c r="E60" s="11" t="s">
        <v>35</v>
      </c>
      <c r="F60" s="12">
        <v>0</v>
      </c>
      <c r="G60" s="12">
        <f t="shared" ref="G60:G67" si="6">F60*D60</f>
        <v>0</v>
      </c>
      <c r="H60" s="18">
        <v>1</v>
      </c>
      <c r="I60" s="12">
        <f t="shared" ref="I60:I67" si="7">G60*H60</f>
        <v>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0</v>
      </c>
      <c r="G61" s="12">
        <f t="shared" si="6"/>
        <v>0</v>
      </c>
      <c r="H61" s="18">
        <v>1</v>
      </c>
      <c r="I61" s="12">
        <f t="shared" si="7"/>
        <v>0</v>
      </c>
    </row>
    <row r="62" spans="1:9" x14ac:dyDescent="0.15">
      <c r="A62" s="143"/>
      <c r="B62" s="11" t="s">
        <v>47</v>
      </c>
      <c r="C62" s="10" t="s">
        <v>48</v>
      </c>
      <c r="D62" s="11">
        <v>1</v>
      </c>
      <c r="E62" s="11" t="s">
        <v>55</v>
      </c>
      <c r="F62" s="12">
        <v>100</v>
      </c>
      <c r="G62" s="12">
        <f t="shared" si="6"/>
        <v>100</v>
      </c>
      <c r="H62" s="18">
        <v>1</v>
      </c>
      <c r="I62" s="12">
        <f t="shared" si="7"/>
        <v>100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1600</v>
      </c>
      <c r="G63" s="12">
        <f t="shared" si="6"/>
        <v>1600</v>
      </c>
      <c r="H63" s="18">
        <v>1</v>
      </c>
      <c r="I63" s="12">
        <f t="shared" si="7"/>
        <v>1600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6"/>
        <v>150</v>
      </c>
      <c r="H64" s="18">
        <v>1</v>
      </c>
      <c r="I64" s="12">
        <f t="shared" si="7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6"/>
        <v>520</v>
      </c>
      <c r="H65" s="18">
        <v>1</v>
      </c>
      <c r="I65" s="12">
        <f t="shared" si="7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si="6"/>
        <v>0</v>
      </c>
      <c r="H66" s="18">
        <v>1</v>
      </c>
      <c r="I66" s="12">
        <f t="shared" si="7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7300</v>
      </c>
      <c r="G67" s="148">
        <f t="shared" si="6"/>
        <v>7300</v>
      </c>
      <c r="H67" s="151">
        <v>1</v>
      </c>
      <c r="I67" s="148">
        <f t="shared" si="7"/>
        <v>7300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ref="G73:G79" si="8">F73*D73</f>
        <v>0</v>
      </c>
      <c r="H73" s="18">
        <v>1</v>
      </c>
      <c r="I73" s="12">
        <f t="shared" ref="I73:I79" si="9">G73*H73</f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2000</v>
      </c>
      <c r="G74" s="12">
        <f t="shared" si="8"/>
        <v>2000</v>
      </c>
      <c r="H74" s="18">
        <v>1</v>
      </c>
      <c r="I74" s="12">
        <f t="shared" si="9"/>
        <v>2000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8"/>
        <v>1500</v>
      </c>
      <c r="H75" s="18">
        <v>1</v>
      </c>
      <c r="I75" s="12">
        <f t="shared" si="9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500</v>
      </c>
      <c r="G76" s="12">
        <f t="shared" si="8"/>
        <v>500</v>
      </c>
      <c r="H76" s="18">
        <v>1</v>
      </c>
      <c r="I76" s="12">
        <f t="shared" si="9"/>
        <v>500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8"/>
        <v>1000</v>
      </c>
      <c r="H77" s="18">
        <v>1</v>
      </c>
      <c r="I77" s="12">
        <f t="shared" si="9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0</v>
      </c>
      <c r="E78" s="11" t="s">
        <v>43</v>
      </c>
      <c r="F78" s="12">
        <v>350</v>
      </c>
      <c r="G78" s="12">
        <f t="shared" si="8"/>
        <v>0</v>
      </c>
      <c r="H78" s="18">
        <v>1</v>
      </c>
      <c r="I78" s="12">
        <f t="shared" si="9"/>
        <v>0</v>
      </c>
    </row>
    <row r="79" spans="1:9" x14ac:dyDescent="0.15">
      <c r="A79" s="143"/>
      <c r="B79" s="147"/>
      <c r="C79" s="10" t="s">
        <v>181</v>
      </c>
      <c r="D79" s="11">
        <v>0</v>
      </c>
      <c r="E79" s="11" t="s">
        <v>43</v>
      </c>
      <c r="F79" s="12">
        <v>350</v>
      </c>
      <c r="G79" s="12">
        <f t="shared" si="8"/>
        <v>0</v>
      </c>
      <c r="H79" s="18">
        <v>1</v>
      </c>
      <c r="I79" s="12">
        <f t="shared" si="9"/>
        <v>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14670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9" t="s">
        <v>183</v>
      </c>
      <c r="B83" s="110"/>
      <c r="C83" s="109"/>
      <c r="D83" s="109"/>
      <c r="E83" s="109"/>
      <c r="F83" s="109"/>
      <c r="G83" s="109"/>
      <c r="H83" s="109"/>
      <c r="I83" s="20">
        <f>I59+I82+I80</f>
        <v>26907.32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500</v>
      </c>
      <c r="G84" s="12">
        <f t="shared" ref="G84:G91" si="10">F84*D84</f>
        <v>4500</v>
      </c>
      <c r="H84" s="11">
        <v>1</v>
      </c>
      <c r="I84" s="12">
        <f t="shared" ref="I84:I91" si="11">G84*H84</f>
        <v>4500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85</v>
      </c>
      <c r="G85" s="12">
        <f t="shared" si="10"/>
        <v>850</v>
      </c>
      <c r="H85" s="11">
        <v>1</v>
      </c>
      <c r="I85" s="12">
        <f t="shared" si="11"/>
        <v>850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85</v>
      </c>
      <c r="G86" s="12">
        <f t="shared" si="10"/>
        <v>2550</v>
      </c>
      <c r="H86" s="11">
        <v>1</v>
      </c>
      <c r="I86" s="12">
        <f t="shared" si="11"/>
        <v>2550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0"/>
        <v>2000</v>
      </c>
      <c r="H87" s="11">
        <v>1</v>
      </c>
      <c r="I87" s="12">
        <f t="shared" si="11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0"/>
        <v>1500</v>
      </c>
      <c r="H88" s="11">
        <v>1</v>
      </c>
      <c r="I88" s="12">
        <f t="shared" si="11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0"/>
        <v>900</v>
      </c>
      <c r="H89" s="11">
        <v>1</v>
      </c>
      <c r="I89" s="12">
        <f t="shared" si="11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0"/>
        <v>0</v>
      </c>
      <c r="H90" s="11">
        <v>1</v>
      </c>
      <c r="I90" s="12">
        <f t="shared" si="11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0"/>
        <v>7000</v>
      </c>
      <c r="H91" s="11">
        <v>1</v>
      </c>
      <c r="I91" s="12">
        <f t="shared" si="11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1544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20844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62532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5000</v>
      </c>
      <c r="G95" s="12">
        <f t="shared" ref="G95:G101" si="12">F95*D95</f>
        <v>5000</v>
      </c>
      <c r="H95" s="11">
        <v>1</v>
      </c>
      <c r="I95" s="12">
        <f t="shared" ref="I95:I101" si="13">G95*H95</f>
        <v>5000</v>
      </c>
    </row>
    <row r="96" spans="1:9" x14ac:dyDescent="0.15">
      <c r="A96" s="144"/>
      <c r="B96" s="11" t="s">
        <v>160</v>
      </c>
      <c r="C96" s="10" t="s">
        <v>161</v>
      </c>
      <c r="D96" s="17">
        <v>0</v>
      </c>
      <c r="E96" s="17" t="s">
        <v>97</v>
      </c>
      <c r="F96" s="16">
        <v>2000</v>
      </c>
      <c r="G96" s="12">
        <f t="shared" si="12"/>
        <v>0</v>
      </c>
      <c r="H96" s="11">
        <v>1</v>
      </c>
      <c r="I96" s="12">
        <f t="shared" si="13"/>
        <v>0</v>
      </c>
    </row>
    <row r="97" spans="1:9" x14ac:dyDescent="0.15">
      <c r="A97" s="144"/>
      <c r="B97" s="11" t="s">
        <v>47</v>
      </c>
      <c r="C97" s="10" t="s">
        <v>48</v>
      </c>
      <c r="D97" s="17">
        <v>10</v>
      </c>
      <c r="E97" s="17" t="s">
        <v>55</v>
      </c>
      <c r="F97" s="16">
        <v>10</v>
      </c>
      <c r="G97" s="12">
        <f t="shared" si="12"/>
        <v>100</v>
      </c>
      <c r="H97" s="11">
        <v>1</v>
      </c>
      <c r="I97" s="12">
        <f t="shared" si="13"/>
        <v>100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1600</v>
      </c>
      <c r="G98" s="12">
        <f t="shared" si="12"/>
        <v>1600</v>
      </c>
      <c r="H98" s="11">
        <v>1</v>
      </c>
      <c r="I98" s="12">
        <f t="shared" si="13"/>
        <v>1600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2"/>
        <v>200</v>
      </c>
      <c r="H99" s="11">
        <v>1</v>
      </c>
      <c r="I99" s="12">
        <f t="shared" si="13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2"/>
        <v>400</v>
      </c>
      <c r="H100" s="11">
        <v>1</v>
      </c>
      <c r="I100" s="12">
        <f t="shared" si="13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7300</v>
      </c>
      <c r="G101" s="148">
        <f t="shared" si="12"/>
        <v>7300</v>
      </c>
      <c r="H101" s="151">
        <v>1</v>
      </c>
      <c r="I101" s="148">
        <f t="shared" si="13"/>
        <v>7300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500</v>
      </c>
      <c r="G107" s="12">
        <f>F107*D107</f>
        <v>500</v>
      </c>
      <c r="H107" s="18">
        <v>1</v>
      </c>
      <c r="I107" s="12">
        <f>G107*H107</f>
        <v>500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16100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48300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2</v>
      </c>
      <c r="I111" s="12">
        <f>G111*H111</f>
        <v>4000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4000</v>
      </c>
    </row>
    <row r="113" spans="1:9" ht="15" x14ac:dyDescent="0.15">
      <c r="A113" s="109" t="s">
        <v>200</v>
      </c>
      <c r="B113" s="110"/>
      <c r="C113" s="109"/>
      <c r="D113" s="109"/>
      <c r="E113" s="109"/>
      <c r="F113" s="109"/>
      <c r="G113" s="109"/>
      <c r="H113" s="109"/>
      <c r="I113" s="20">
        <f>I94+I112+I110</f>
        <v>114832</v>
      </c>
    </row>
    <row r="114" spans="1:9" ht="15" x14ac:dyDescent="0.15">
      <c r="A114" s="109" t="s">
        <v>201</v>
      </c>
      <c r="B114" s="110"/>
      <c r="C114" s="109"/>
      <c r="D114" s="109"/>
      <c r="E114" s="109"/>
      <c r="F114" s="109"/>
      <c r="G114" s="109"/>
      <c r="H114" s="109"/>
      <c r="I114" s="20">
        <v>18000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246666.79120000001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14800.007471999999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261466.798672</v>
      </c>
    </row>
    <row r="118" spans="1:9" x14ac:dyDescent="0.15">
      <c r="I118" s="5">
        <f>签约!I96-I117</f>
        <v>112970.781328</v>
      </c>
    </row>
    <row r="119" spans="1:9" x14ac:dyDescent="0.15">
      <c r="I119" s="25">
        <f>I118/签约!I96</f>
        <v>0.30170791438188399</v>
      </c>
    </row>
    <row r="122" spans="1:9" x14ac:dyDescent="0.15">
      <c r="G122" s="118" t="s">
        <v>114</v>
      </c>
      <c r="H122" s="118"/>
      <c r="I122" s="12">
        <f>I32+I59+I94</f>
        <v>125396.79120000001</v>
      </c>
    </row>
    <row r="123" spans="1:9" x14ac:dyDescent="0.15">
      <c r="G123" s="118" t="s">
        <v>142</v>
      </c>
      <c r="H123" s="118"/>
      <c r="I123" s="12">
        <f>I48+I80+I110</f>
        <v>78270</v>
      </c>
    </row>
    <row r="124" spans="1:9" x14ac:dyDescent="0.15">
      <c r="G124" s="118" t="s">
        <v>145</v>
      </c>
      <c r="H124" s="118"/>
      <c r="I124" s="12">
        <f>I50+I4</f>
        <v>15000</v>
      </c>
    </row>
    <row r="125" spans="1:9" x14ac:dyDescent="0.15">
      <c r="G125" s="118" t="s">
        <v>148</v>
      </c>
      <c r="H125" s="118"/>
      <c r="I125" s="12">
        <f>I52+I82+I112</f>
        <v>10000</v>
      </c>
    </row>
    <row r="126" spans="1:9" x14ac:dyDescent="0.15">
      <c r="G126" s="118" t="s">
        <v>202</v>
      </c>
      <c r="H126" s="118"/>
      <c r="I126" s="12">
        <f>I114</f>
        <v>18000</v>
      </c>
    </row>
    <row r="127" spans="1:9" x14ac:dyDescent="0.15">
      <c r="G127" s="118" t="s">
        <v>44</v>
      </c>
      <c r="H127" s="118"/>
      <c r="I127" s="12">
        <f>I116</f>
        <v>14800.007471999999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7" sqref="C1 C4 E7"/>
    </sheetView>
  </sheetViews>
  <sheetFormatPr defaultColWidth="9.125" defaultRowHeight="14.25" x14ac:dyDescent="0.15"/>
  <cols>
    <col min="2" max="2" width="11.75" customWidth="1"/>
    <col min="4" max="4" width="10.625" customWidth="1"/>
    <col min="5" max="5" width="9.625"/>
  </cols>
  <sheetData>
    <row r="1" spans="1:5" x14ac:dyDescent="0.15">
      <c r="A1" t="s">
        <v>203</v>
      </c>
      <c r="B1" t="s">
        <v>204</v>
      </c>
      <c r="C1" s="1">
        <v>15000</v>
      </c>
    </row>
    <row r="2" spans="1:5" x14ac:dyDescent="0.15">
      <c r="B2" t="s">
        <v>26</v>
      </c>
      <c r="C2" s="1">
        <v>10237</v>
      </c>
    </row>
    <row r="4" spans="1:5" x14ac:dyDescent="0.15">
      <c r="A4" t="s">
        <v>205</v>
      </c>
      <c r="B4" t="s">
        <v>204</v>
      </c>
      <c r="C4">
        <f>16500*3</f>
        <v>49500</v>
      </c>
    </row>
    <row r="5" spans="1:5" x14ac:dyDescent="0.15">
      <c r="B5" t="s">
        <v>26</v>
      </c>
      <c r="C5" s="1">
        <f>20700*3</f>
        <v>62100</v>
      </c>
    </row>
    <row r="7" spans="1:5" x14ac:dyDescent="0.15">
      <c r="A7" t="s">
        <v>206</v>
      </c>
      <c r="B7" t="s">
        <v>207</v>
      </c>
      <c r="C7" s="1">
        <v>14310</v>
      </c>
      <c r="D7" t="s">
        <v>208</v>
      </c>
      <c r="E7">
        <v>13500</v>
      </c>
    </row>
    <row r="8" spans="1:5" x14ac:dyDescent="0.15">
      <c r="B8" t="s">
        <v>209</v>
      </c>
      <c r="C8" s="1">
        <v>55785</v>
      </c>
      <c r="D8" t="s">
        <v>208</v>
      </c>
      <c r="E8">
        <v>52627.47</v>
      </c>
    </row>
    <row r="9" spans="1:5" x14ac:dyDescent="0.15">
      <c r="B9" t="s">
        <v>210</v>
      </c>
      <c r="C9" s="1">
        <v>15000</v>
      </c>
      <c r="D9" t="s">
        <v>208</v>
      </c>
    </row>
    <row r="12" spans="1:5" x14ac:dyDescent="0.15">
      <c r="A12" t="s">
        <v>211</v>
      </c>
      <c r="B12" t="s">
        <v>212</v>
      </c>
      <c r="C12">
        <f>2000*5</f>
        <v>10000</v>
      </c>
    </row>
    <row r="13" spans="1:5" x14ac:dyDescent="0.15">
      <c r="A13" t="s">
        <v>213</v>
      </c>
      <c r="C13">
        <v>10000</v>
      </c>
      <c r="D13" t="s">
        <v>214</v>
      </c>
    </row>
    <row r="14" spans="1:5" x14ac:dyDescent="0.15">
      <c r="A14" t="s">
        <v>215</v>
      </c>
      <c r="C14">
        <v>20000</v>
      </c>
    </row>
    <row r="16" spans="1:5" x14ac:dyDescent="0.15">
      <c r="C16">
        <f>SUM(C1:C15)</f>
        <v>261932</v>
      </c>
      <c r="D16" s="2" t="s">
        <v>216</v>
      </c>
    </row>
  </sheetData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PE单</vt:lpstr>
      <vt:lpstr>签约</vt:lpstr>
      <vt:lpstr>执行</vt:lpstr>
      <vt:lpstr>成本</vt:lpstr>
      <vt:lpstr>其他（不含税）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2006-09-20T11:21:00Z</dcterms:created>
  <dcterms:modified xsi:type="dcterms:W3CDTF">2024-08-12T09:38:17Z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0F138EB4B9544A43A165FF69F49E267A_13</vt:lpwstr>
  </property>
  <property fmtid="{D5CDD505-2E9C-101B-9397-08002B2CF9AE}" pid="4" name="KSOReadingLayout">
    <vt:bool>true</vt:bool>
  </property>
</Properties>
</file>