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6980" tabRatio="773"/>
  </bookViews>
  <sheets>
    <sheet name="PE单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<sst xmlns="http://schemas.openxmlformats.org/spreadsheetml/2006/main" count="756" uniqueCount="179">
  <si>
    <t>报价单-签约</t>
  </si>
  <si>
    <t>报价单-执行</t>
  </si>
  <si>
    <t>报价单-成本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</si>
  <si>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</si>
  <si>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</si>
  <si>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</si>
  <si>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</si>
  <si>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</si>
  <si>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</si>
  <si>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</si>
  <si>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</si>
  <si>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</si>
  <si>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实际项目</t>
  </si>
  <si>
    <t>浙江省启动会</t>
  </si>
  <si>
    <t>医学服务</t>
  </si>
  <si>
    <t>辅助讲课医生进行课件内容编辑，共计2个ppt，合计医学内容45页</t>
  </si>
  <si>
    <t>页</t>
  </si>
  <si>
    <t>浙江启动会</t>
  </si>
  <si>
    <t>医学调研</t>
  </si>
  <si>
    <t>定量调研及定性调研结论终期报告撰写</t>
  </si>
  <si>
    <t>份</t>
  </si>
  <si>
    <t>幻灯片美化图文格式，共计2个ppt，合计医学内容45页</t>
  </si>
  <si>
    <t>串场幻灯</t>
  </si>
  <si>
    <t>串场幻灯制作（ppt）</t>
  </si>
  <si>
    <t>套</t>
  </si>
  <si>
    <t>文献检索</t>
  </si>
  <si>
    <t>篇</t>
  </si>
  <si>
    <t>公关稿件撰写</t>
  </si>
  <si>
    <t>对于会议内容进行会议报道撰写稿件</t>
  </si>
  <si>
    <t>设计服务</t>
  </si>
  <si>
    <t>启动会kv设计</t>
  </si>
  <si>
    <t>场</t>
  </si>
  <si>
    <t>线上直播平台</t>
  </si>
  <si>
    <t>会后公关文章发布，包百度收录（人民健康网/当地网站等）</t>
  </si>
  <si>
    <t>日程展架、指示展架</t>
  </si>
  <si>
    <t>摄影服务</t>
  </si>
  <si>
    <t>会议云摄影，包含云端相册</t>
  </si>
  <si>
    <t>人/天</t>
  </si>
  <si>
    <t>系统租赁服务</t>
  </si>
  <si>
    <t>线下+线上互动连线，音视频信号整合，直播推流及观看（含流量）</t>
  </si>
  <si>
    <t>会议日程海报设计，每期内容（主题、时间、嘉宾照片及介绍）</t>
  </si>
  <si>
    <t>会议物料设计</t>
  </si>
  <si>
    <t>海报延展，台卡，直播间延展物料等设计</t>
  </si>
  <si>
    <t>讲台贴、嘉宾台卡等小件</t>
  </si>
  <si>
    <t>物料制作</t>
  </si>
  <si>
    <t>A4桌卡，157g铜版纸，11位专家的人名台卡（备用5张）</t>
  </si>
  <si>
    <t>张</t>
  </si>
  <si>
    <t>背景板，桁架喷绘5000*3000mm</t>
  </si>
  <si>
    <t>桁架宝丽布（签到背景板）+A4日程卡120张</t>
  </si>
  <si>
    <t>展架，展架1200*2000mm</t>
  </si>
  <si>
    <t>个</t>
  </si>
  <si>
    <t>讲台kt版，话筒贴</t>
  </si>
  <si>
    <t>日程单页，放置在会议现场桌面供参会人员查阅，铜版纸A4尺寸</t>
  </si>
  <si>
    <t>120*200cm，3个指示牌，1个kv延展</t>
  </si>
  <si>
    <t>讲台贴，KT板写真</t>
  </si>
  <si>
    <t>第一项小计</t>
  </si>
  <si>
    <t>嘉宾台卡，主席、讲者等姓名展示，铜版纸A4尺寸</t>
  </si>
  <si>
    <t>AV设备（直播）</t>
  </si>
  <si>
    <t>设备租赁</t>
  </si>
  <si>
    <t>高清摄像机1台+专业摄像师1位+2个无线收音小蜜蜂</t>
  </si>
  <si>
    <t>无缝摄像视频切换器（1台）</t>
  </si>
  <si>
    <t>直播设备</t>
  </si>
  <si>
    <t>高性能电脑</t>
  </si>
  <si>
    <t>台</t>
  </si>
  <si>
    <t>导播切换、线上连线、直播推流（3台）</t>
  </si>
  <si>
    <t>高清视频采集卡</t>
  </si>
  <si>
    <t>直播网络备用设备（1个）</t>
  </si>
  <si>
    <t>专业声卡</t>
  </si>
  <si>
    <t>电脑捕获视频设备转换器（2个）</t>
  </si>
  <si>
    <t>移动备份网络包流量</t>
  </si>
  <si>
    <t>次</t>
  </si>
  <si>
    <t>电脑捕获音频设备转换器（1个）</t>
  </si>
  <si>
    <t>高清摄像机</t>
  </si>
  <si>
    <t>第二项小计</t>
  </si>
  <si>
    <t>视频直播平台</t>
  </si>
  <si>
    <t>直播平台1000方内</t>
  </si>
  <si>
    <t>会务</t>
  </si>
  <si>
    <t>大交通-往返动车</t>
  </si>
  <si>
    <t>省内动车--二等座（以实际结算）</t>
  </si>
  <si>
    <t>人</t>
  </si>
  <si>
    <t>直播人员</t>
  </si>
  <si>
    <t>直播工程师</t>
  </si>
  <si>
    <t xml:space="preserve">人 </t>
  </si>
  <si>
    <t>市内接送</t>
  </si>
  <si>
    <t>室内交通</t>
  </si>
  <si>
    <t>摄像师</t>
  </si>
  <si>
    <t>住宿</t>
  </si>
  <si>
    <t>讲课专家单间共计3间，其余参会专家两人一间共计21间</t>
  </si>
  <si>
    <t>间</t>
  </si>
  <si>
    <t>照片直播平台</t>
  </si>
  <si>
    <t>云相册含存储</t>
  </si>
  <si>
    <t>场地租赁</t>
  </si>
  <si>
    <t>按4星级酒店标准，半天主会场，100人1天  150平（包含LED屏幕、音箱1套、话筒*4个等相关会议设备）</t>
  </si>
  <si>
    <t>云摄影</t>
  </si>
  <si>
    <t>高清单反+镜头+闪光灯</t>
  </si>
  <si>
    <t>第三项小计</t>
  </si>
  <si>
    <t>餐食</t>
  </si>
  <si>
    <t>自助餐食，讲者14人，参会80人，杨森6人</t>
  </si>
  <si>
    <t>摄影师</t>
  </si>
  <si>
    <t>项目执行</t>
  </si>
  <si>
    <t>项目经理</t>
  </si>
  <si>
    <t>线下启动会前期对接沟通及项目管理</t>
  </si>
  <si>
    <t>简餐</t>
  </si>
  <si>
    <t>领现场协调及流程管控，准备工作1天+会议当天1天，合计2天</t>
  </si>
  <si>
    <t>场租</t>
  </si>
  <si>
    <t>执行人员</t>
  </si>
  <si>
    <t>协助项目经理，现场协调及流程管控，准备工作1天+会议当天1天，合计2天，2人*2天=4</t>
  </si>
  <si>
    <t>用餐</t>
  </si>
  <si>
    <t>对项目文件进行整理、分类、归档、总结报告编写、备案，定期将支持文件及总结报告，上报上级指导单位审核备案</t>
  </si>
  <si>
    <t>商务简餐（会议前一天到住宿专家）</t>
  </si>
  <si>
    <t>人员差旅费</t>
  </si>
  <si>
    <t>包含往返车票，住宿以及餐费；项目经理*1人，执行人员*1人，技术工程师*1，合计3人。两天一夜</t>
  </si>
  <si>
    <t>劳务服务费</t>
  </si>
  <si>
    <t>10%服务费（劳务整理提交内部流程）</t>
  </si>
  <si>
    <t>项</t>
  </si>
  <si>
    <t>直播人员服务</t>
  </si>
  <si>
    <t>会议画面推流，会议串场翻页，会议勘场，会前网络测试，直播场控（OBS）</t>
  </si>
  <si>
    <t>项目经理，1人12天</t>
  </si>
  <si>
    <t>直播控台工程师（会议主控及控台切换）</t>
  </si>
  <si>
    <t>现场执行人员，4人2天</t>
  </si>
  <si>
    <t>第四项小计</t>
  </si>
  <si>
    <t>项目支持文件进行整理、分类、归档、总结1,人3天</t>
  </si>
  <si>
    <t>浙江启动会执行小计（不含税）</t>
  </si>
  <si>
    <t>上海系列会</t>
  </si>
  <si>
    <t>串场文档</t>
  </si>
  <si>
    <t>浙江启动会共计（不含税）</t>
  </si>
  <si>
    <t>交通报销</t>
  </si>
  <si>
    <t>趟</t>
  </si>
  <si>
    <t>辅助讲课医生进行课件内容编辑，共计1个ppt，合计医学内容20页</t>
  </si>
  <si>
    <t>茶歇</t>
  </si>
  <si>
    <t>幻灯片美化图文格式，共计1个ppt，合计医学内容20页</t>
  </si>
  <si>
    <t>讲者餐饮</t>
  </si>
  <si>
    <t>杭州超出部分</t>
  </si>
  <si>
    <t>系列会kv设计</t>
  </si>
  <si>
    <t>10%服务费</t>
  </si>
  <si>
    <t>会场酒店场地租赁</t>
  </si>
  <si>
    <t>按4星级酒店标准，50人1天，13500元（包含LED屏幕或投影、音箱1套、话筒*4个等相关会议设备）</t>
  </si>
  <si>
    <t>桁架宝丽布（签到背景板）+A4日程卡70张</t>
  </si>
  <si>
    <t>直播</t>
  </si>
  <si>
    <t>系统租赁</t>
  </si>
  <si>
    <t>音视频信号整合，直播推流及观看（含流量）</t>
  </si>
  <si>
    <t>高清摄像机1台+专业摄像师1位+1个无线收音小蜜蜂</t>
  </si>
  <si>
    <t>协助项目经理，现场协调及流程管控，准备工作1天+会议当天1天，合计2天，</t>
  </si>
  <si>
    <t>项目经理，1人6天</t>
  </si>
  <si>
    <t>现场执行人员，2人2天</t>
  </si>
  <si>
    <t>包含往返车票，住宿以及餐费，执行人员*1人，两天一夜</t>
  </si>
  <si>
    <t>项目支持文件进行整理、分类、归档、总结1,人2天</t>
  </si>
  <si>
    <t>上海系列会共计（不含税）</t>
  </si>
  <si>
    <t>会议云摄影（含线上相册，摄影师，灯光）</t>
  </si>
  <si>
    <t>区域系列会</t>
  </si>
  <si>
    <t>辅助讲课医生进行课件内容编辑，共计2个ppt，合计医学内容40页</t>
  </si>
  <si>
    <t>幻灯片美化图文格式，共计2个ppt，合计医学内容40页</t>
  </si>
  <si>
    <t>上海系列会执行小计（不含税）</t>
  </si>
  <si>
    <t>汕头会务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</si>
  <si>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</si>
  <si>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</si>
  <si>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</si>
  <si>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</si>
  <si>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</si>
  <si>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</si>
  <si>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北京会务</t>
  </si>
  <si>
    <t>角色餐饮-自助</t>
  </si>
  <si>
    <t>参会餐饮-自助</t>
  </si>
  <si>
    <t>来回车费报销</t>
  </si>
  <si>
    <t>石家庄会务</t>
  </si>
  <si>
    <t>酒店</t>
  </si>
  <si>
    <t>高铁天津，北京</t>
  </si>
  <si>
    <t>第三项 项目经理 小计</t>
  </si>
  <si>
    <t>3场系列会共计（不含税）</t>
  </si>
  <si>
    <t>不含税总计</t>
  </si>
  <si>
    <t>税费：6%</t>
  </si>
  <si>
    <t>项目总金额</t>
  </si>
  <si>
    <t>led</t>
  </si>
  <si>
    <t>区域系列会执行小计（不含税）</t>
  </si>
  <si>
    <t>不含税总计：</t>
  </si>
  <si>
    <t>税费，6%：</t>
  </si>
  <si>
    <t>成本总计：</t>
  </si>
  <si>
    <t>毛利：</t>
  </si>
  <si>
    <t>毛利率：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</si>
</sst>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7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u/>
      <sz val="10"/>
      <color theme="1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rgb="FFC00000"/>
      <name val="微软雅黑"/>
      <charset val="134"/>
    </font>
    <font>
      <b/>
      <sz val="11"/>
      <color rgb="FFC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3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4" borderId="19" applyNumberFormat="0" applyAlignment="0" applyProtection="0">
      <alignment vertical="center"/>
    </xf>
    <xf numFmtId="0" fontId="24" fillId="15" borderId="20" applyNumberFormat="0" applyAlignment="0" applyProtection="0">
      <alignment vertical="center"/>
    </xf>
    <xf numFmtId="0" fontId="25" fillId="15" borderId="19" applyNumberFormat="0" applyAlignment="0" applyProtection="0">
      <alignment vertical="center"/>
    </xf>
    <xf numFmtId="0" fontId="26" fillId="16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4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5" fillId="0" borderId="0"/>
    <xf numFmtId="0" fontId="14" fillId="0" borderId="0">
      <alignment vertical="center"/>
    </xf>
    <xf numFmtId="176" fontId="36" fillId="0" borderId="0"/>
    <xf numFmtId="0" fontId="0" fillId="0" borderId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1" fillId="0" borderId="0" xfId="53" applyFont="1" applyProtection="1">
      <alignment vertical="center"/>
    </xf>
    <xf numFmtId="0" fontId="2" fillId="0" borderId="0" xfId="50" applyFont="1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7" fontId="3" fillId="0" borderId="0" xfId="53" applyNumberFormat="1" applyFont="1">
      <alignment vertical="center"/>
    </xf>
    <xf numFmtId="7" fontId="1" fillId="0" borderId="0" xfId="53" applyNumberFormat="1" applyFont="1" applyAlignment="1">
      <alignment horizontal="center" vertical="center"/>
    </xf>
    <xf numFmtId="7" fontId="3" fillId="0" borderId="0" xfId="53" applyNumberFormat="1" applyFont="1" applyAlignment="1">
      <alignment horizontal="right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0" fontId="3" fillId="0" borderId="4" xfId="53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3" xfId="53" applyFont="1" applyBorder="1" applyAlignment="1">
      <alignment horizontal="left" vertical="center" wrapText="1"/>
    </xf>
    <xf numFmtId="0" fontId="2" fillId="0" borderId="3" xfId="53" applyFont="1" applyBorder="1" applyAlignment="1">
      <alignment horizontal="center" vertical="center" wrapText="1"/>
    </xf>
    <xf numFmtId="0" fontId="3" fillId="0" borderId="6" xfId="53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2" fillId="0" borderId="5" xfId="53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8" fontId="2" fillId="0" borderId="3" xfId="1" applyNumberFormat="1" applyFont="1" applyFill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7" fillId="4" borderId="1" xfId="50" applyNumberFormat="1" applyFont="1" applyFill="1" applyBorder="1" applyAlignment="1">
      <alignment vertical="center" wrapText="1"/>
    </xf>
    <xf numFmtId="49" fontId="7" fillId="4" borderId="2" xfId="50" applyNumberFormat="1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7" fillId="5" borderId="1" xfId="50" applyNumberFormat="1" applyFont="1" applyFill="1" applyBorder="1" applyAlignment="1">
      <alignment vertical="center" wrapText="1"/>
    </xf>
    <xf numFmtId="49" fontId="7" fillId="5" borderId="2" xfId="50" applyNumberFormat="1" applyFont="1" applyFill="1" applyBorder="1" applyAlignment="1">
      <alignment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5" xfId="53" applyFont="1" applyBorder="1" applyAlignment="1">
      <alignment horizontal="left" vertical="center" wrapText="1"/>
    </xf>
    <xf numFmtId="0" fontId="2" fillId="0" borderId="3" xfId="50" applyFont="1" applyBorder="1" applyAlignment="1" applyProtection="1">
      <alignment horizontal="left" vertical="center" wrapText="1"/>
      <protection locked="0"/>
    </xf>
    <xf numFmtId="0" fontId="2" fillId="0" borderId="3" xfId="51" applyFont="1" applyBorder="1" applyAlignment="1" applyProtection="1">
      <alignment horizontal="center" vertical="center" wrapText="1"/>
      <protection locked="0"/>
    </xf>
    <xf numFmtId="0" fontId="2" fillId="0" borderId="7" xfId="53" applyFont="1" applyBorder="1" applyAlignment="1">
      <alignment horizontal="left" vertical="center" wrapText="1"/>
    </xf>
    <xf numFmtId="0" fontId="2" fillId="0" borderId="8" xfId="53" applyFont="1" applyBorder="1" applyAlignment="1">
      <alignment horizontal="left" vertical="center" wrapText="1"/>
    </xf>
    <xf numFmtId="0" fontId="3" fillId="0" borderId="9" xfId="53" applyFont="1" applyBorder="1" applyAlignment="1">
      <alignment horizontal="center" vertical="center"/>
    </xf>
    <xf numFmtId="0" fontId="3" fillId="6" borderId="10" xfId="53" applyFont="1" applyFill="1" applyBorder="1" applyAlignment="1">
      <alignment horizontal="right" vertical="center" wrapText="1"/>
    </xf>
    <xf numFmtId="0" fontId="3" fillId="6" borderId="2" xfId="53" applyFont="1" applyFill="1" applyBorder="1" applyAlignment="1">
      <alignment horizontal="right" vertical="center" wrapText="1"/>
    </xf>
    <xf numFmtId="0" fontId="1" fillId="0" borderId="4" xfId="53" applyFont="1" applyBorder="1" applyAlignment="1">
      <alignment horizontal="center" vertical="center"/>
    </xf>
    <xf numFmtId="0" fontId="1" fillId="0" borderId="6" xfId="53" applyFont="1" applyBorder="1" applyAlignment="1">
      <alignment horizontal="center" vertical="center"/>
    </xf>
    <xf numFmtId="0" fontId="1" fillId="0" borderId="9" xfId="53" applyFont="1" applyBorder="1" applyAlignment="1">
      <alignment horizontal="center" vertical="center"/>
    </xf>
    <xf numFmtId="17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77" fontId="2" fillId="0" borderId="3" xfId="53" applyNumberFormat="1" applyFont="1" applyBorder="1" applyAlignment="1">
      <alignment horizontal="center" vertical="center" wrapText="1"/>
    </xf>
    <xf numFmtId="177" fontId="2" fillId="0" borderId="5" xfId="53" applyNumberFormat="1" applyFont="1" applyBorder="1" applyAlignment="1">
      <alignment horizontal="center" vertical="center" wrapText="1"/>
    </xf>
    <xf numFmtId="177" fontId="2" fillId="0" borderId="3" xfId="51" applyNumberFormat="1" applyFont="1" applyBorder="1" applyAlignment="1" applyProtection="1">
      <alignment horizontal="center" vertical="center" wrapText="1"/>
      <protection locked="0"/>
    </xf>
    <xf numFmtId="49" fontId="7" fillId="4" borderId="11" xfId="50" applyNumberFormat="1" applyFont="1" applyFill="1" applyBorder="1" applyAlignment="1">
      <alignment vertical="center" wrapText="1"/>
    </xf>
    <xf numFmtId="177" fontId="7" fillId="4" borderId="3" xfId="53" applyNumberFormat="1" applyFont="1" applyFill="1" applyBorder="1" applyAlignment="1">
      <alignment horizontal="center" vertical="center" wrapText="1"/>
    </xf>
    <xf numFmtId="49" fontId="7" fillId="4" borderId="3" xfId="50" applyNumberFormat="1" applyFont="1" applyFill="1" applyBorder="1" applyAlignment="1">
      <alignment horizontal="center" vertical="center" wrapText="1"/>
    </xf>
    <xf numFmtId="49" fontId="7" fillId="5" borderId="11" xfId="50" applyNumberFormat="1" applyFont="1" applyFill="1" applyBorder="1" applyAlignment="1">
      <alignment vertical="center" wrapText="1"/>
    </xf>
    <xf numFmtId="177" fontId="7" fillId="5" borderId="3" xfId="53" applyNumberFormat="1" applyFont="1" applyFill="1" applyBorder="1" applyAlignment="1">
      <alignment horizontal="center" vertical="center" wrapText="1"/>
    </xf>
    <xf numFmtId="49" fontId="7" fillId="5" borderId="3" xfId="50" applyNumberFormat="1" applyFont="1" applyFill="1" applyBorder="1" applyAlignment="1">
      <alignment horizontal="center" vertical="center" wrapText="1"/>
    </xf>
    <xf numFmtId="0" fontId="2" fillId="0" borderId="3" xfId="50" applyFont="1" applyBorder="1" applyAlignment="1" applyProtection="1">
      <alignment horizontal="center" vertical="center" wrapText="1"/>
      <protection locked="0"/>
    </xf>
    <xf numFmtId="49" fontId="7" fillId="5" borderId="11" xfId="50" applyNumberFormat="1" applyFont="1" applyFill="1" applyBorder="1" applyAlignment="1">
      <alignment horizontal="center" vertical="center" wrapText="1"/>
    </xf>
    <xf numFmtId="0" fontId="3" fillId="6" borderId="11" xfId="53" applyFont="1" applyFill="1" applyBorder="1" applyAlignment="1">
      <alignment horizontal="right" vertical="center" wrapText="1"/>
    </xf>
    <xf numFmtId="0" fontId="4" fillId="0" borderId="11" xfId="53" applyFont="1" applyBorder="1" applyAlignment="1" applyProtection="1">
      <alignment horizontal="center" vertical="center" wrapText="1"/>
      <protection locked="0"/>
    </xf>
    <xf numFmtId="7" fontId="8" fillId="0" borderId="0" xfId="53" applyNumberFormat="1" applyFont="1" applyAlignment="1">
      <alignment horizontal="right" vertical="center"/>
    </xf>
    <xf numFmtId="7" fontId="3" fillId="0" borderId="0" xfId="53" applyNumberFormat="1" applyFont="1" applyProtection="1">
      <alignment vertical="center"/>
    </xf>
    <xf numFmtId="0" fontId="5" fillId="7" borderId="3" xfId="53" applyFont="1" applyFill="1" applyBorder="1" applyAlignment="1" applyProtection="1">
      <alignment horizontal="center" vertical="center" wrapText="1"/>
    </xf>
    <xf numFmtId="0" fontId="9" fillId="0" borderId="5" xfId="53" applyFont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9" fillId="0" borderId="7" xfId="53" applyFont="1" applyBorder="1" applyAlignment="1">
      <alignment horizontal="center" vertical="center"/>
    </xf>
    <xf numFmtId="0" fontId="1" fillId="0" borderId="7" xfId="53" applyFont="1" applyBorder="1" applyAlignment="1">
      <alignment horizontal="center" vertical="center"/>
    </xf>
    <xf numFmtId="0" fontId="1" fillId="0" borderId="8" xfId="53" applyFont="1" applyBorder="1" applyAlignment="1">
      <alignment horizontal="center" vertical="center"/>
    </xf>
    <xf numFmtId="0" fontId="3" fillId="8" borderId="3" xfId="53" applyFont="1" applyFill="1" applyBorder="1" applyAlignment="1">
      <alignment horizontal="center" vertical="center"/>
    </xf>
    <xf numFmtId="7" fontId="3" fillId="0" borderId="12" xfId="53" applyNumberFormat="1" applyFont="1" applyBorder="1" applyAlignment="1">
      <alignment vertical="center"/>
    </xf>
    <xf numFmtId="0" fontId="9" fillId="0" borderId="8" xfId="53" applyFont="1" applyBorder="1" applyAlignment="1">
      <alignment horizontal="center" vertical="center"/>
    </xf>
    <xf numFmtId="0" fontId="10" fillId="9" borderId="3" xfId="53" applyFont="1" applyFill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0" fontId="1" fillId="0" borderId="11" xfId="53" applyFont="1" applyBorder="1" applyAlignment="1">
      <alignment horizontal="center" vertical="center"/>
    </xf>
    <xf numFmtId="7" fontId="3" fillId="6" borderId="11" xfId="53" applyNumberFormat="1" applyFont="1" applyFill="1" applyBorder="1" applyAlignment="1">
      <alignment horizontal="center" vertical="center" wrapText="1"/>
    </xf>
    <xf numFmtId="0" fontId="3" fillId="8" borderId="11" xfId="53" applyFont="1" applyFill="1" applyBorder="1" applyAlignment="1">
      <alignment horizontal="center" vertical="center"/>
    </xf>
    <xf numFmtId="0" fontId="1" fillId="0" borderId="3" xfId="53" applyFont="1" applyBorder="1" applyAlignment="1">
      <alignment horizontal="center" vertical="center"/>
    </xf>
    <xf numFmtId="0" fontId="1" fillId="0" borderId="3" xfId="53" applyFont="1" applyBorder="1">
      <alignment vertical="center"/>
    </xf>
    <xf numFmtId="0" fontId="1" fillId="0" borderId="3" xfId="53" applyFont="1" applyBorder="1" applyAlignment="1">
      <alignment horizontal="left" vertical="center"/>
    </xf>
    <xf numFmtId="0" fontId="1" fillId="0" borderId="8" xfId="53" applyFont="1" applyBorder="1">
      <alignment vertical="center"/>
    </xf>
    <xf numFmtId="0" fontId="1" fillId="0" borderId="5" xfId="53" applyFont="1" applyBorder="1">
      <alignment vertical="center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7" fontId="4" fillId="0" borderId="11" xfId="53" applyNumberFormat="1" applyFont="1" applyBorder="1" applyAlignment="1" applyProtection="1">
      <alignment horizontal="center" vertical="center" wrapText="1"/>
      <protection locked="0"/>
    </xf>
    <xf numFmtId="7" fontId="5" fillId="7" borderId="3" xfId="53" applyNumberFormat="1" applyFont="1" applyFill="1" applyBorder="1" applyAlignment="1" applyProtection="1">
      <alignment horizontal="center" vertical="center" wrapText="1"/>
    </xf>
    <xf numFmtId="9" fontId="5" fillId="7" borderId="3" xfId="53" applyNumberFormat="1" applyFont="1" applyFill="1" applyBorder="1" applyAlignment="1" applyProtection="1">
      <alignment horizontal="center" vertical="center" wrapText="1"/>
    </xf>
    <xf numFmtId="7" fontId="1" fillId="0" borderId="3" xfId="53" applyNumberFormat="1" applyFont="1" applyBorder="1" applyAlignment="1">
      <alignment horizontal="center" vertical="center"/>
    </xf>
    <xf numFmtId="7" fontId="3" fillId="8" borderId="5" xfId="53" applyNumberFormat="1" applyFont="1" applyFill="1" applyBorder="1" applyAlignment="1">
      <alignment horizontal="center" vertical="center"/>
    </xf>
    <xf numFmtId="7" fontId="1" fillId="0" borderId="7" xfId="53" applyNumberFormat="1" applyFont="1" applyBorder="1" applyAlignment="1">
      <alignment horizontal="center" vertical="center"/>
    </xf>
    <xf numFmtId="7" fontId="1" fillId="0" borderId="5" xfId="53" applyNumberFormat="1" applyFont="1" applyBorder="1" applyAlignment="1">
      <alignment horizontal="center" vertical="center"/>
    </xf>
    <xf numFmtId="7" fontId="1" fillId="0" borderId="8" xfId="53" applyNumberFormat="1" applyFont="1" applyBorder="1" applyAlignment="1">
      <alignment horizontal="center" vertical="center"/>
    </xf>
    <xf numFmtId="7" fontId="10" fillId="9" borderId="3" xfId="53" applyNumberFormat="1" applyFont="1" applyFill="1" applyBorder="1" applyAlignment="1">
      <alignment horizontal="center" vertical="center"/>
    </xf>
    <xf numFmtId="7" fontId="3" fillId="0" borderId="0" xfId="53" applyNumberFormat="1" applyFont="1" applyAlignment="1" applyProtection="1">
      <alignment horizontal="right" vertical="center"/>
    </xf>
    <xf numFmtId="0" fontId="5" fillId="10" borderId="3" xfId="53" applyFont="1" applyFill="1" applyBorder="1" applyAlignment="1" applyProtection="1">
      <alignment horizontal="center" vertical="center" wrapText="1"/>
    </xf>
    <xf numFmtId="7" fontId="3" fillId="0" borderId="0" xfId="53" applyNumberFormat="1" applyFont="1" applyBorder="1" applyAlignment="1">
      <alignment horizontal="right" vertical="center"/>
    </xf>
    <xf numFmtId="0" fontId="10" fillId="11" borderId="3" xfId="53" applyFont="1" applyFill="1" applyBorder="1" applyAlignment="1">
      <alignment horizontal="center" vertical="center"/>
    </xf>
    <xf numFmtId="7" fontId="5" fillId="10" borderId="3" xfId="53" applyNumberFormat="1" applyFont="1" applyFill="1" applyBorder="1" applyAlignment="1" applyProtection="1">
      <alignment horizontal="center" vertical="center" wrapText="1"/>
    </xf>
    <xf numFmtId="9" fontId="5" fillId="10" borderId="3" xfId="53" applyNumberFormat="1" applyFont="1" applyFill="1" applyBorder="1" applyAlignment="1" applyProtection="1">
      <alignment horizontal="center" vertical="center" wrapText="1"/>
    </xf>
    <xf numFmtId="7" fontId="10" fillId="11" borderId="3" xfId="53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3" fillId="6" borderId="13" xfId="53" applyFont="1" applyFill="1" applyBorder="1" applyAlignment="1">
      <alignment horizontal="right" vertical="center" wrapText="1"/>
    </xf>
    <xf numFmtId="0" fontId="3" fillId="6" borderId="14" xfId="53" applyFont="1" applyFill="1" applyBorder="1" applyAlignment="1">
      <alignment horizontal="right" vertical="center" wrapText="1"/>
    </xf>
    <xf numFmtId="0" fontId="11" fillId="0" borderId="15" xfId="53" applyFont="1" applyFill="1" applyBorder="1" applyAlignment="1">
      <alignment horizontal="right" vertical="center"/>
    </xf>
    <xf numFmtId="0" fontId="10" fillId="0" borderId="0" xfId="53" applyFont="1">
      <alignment vertical="center"/>
    </xf>
    <xf numFmtId="0" fontId="10" fillId="0" borderId="0" xfId="53" applyFont="1" applyAlignment="1">
      <alignment horizontal="left" vertical="center"/>
    </xf>
    <xf numFmtId="0" fontId="10" fillId="0" borderId="0" xfId="53" applyFont="1" applyAlignment="1">
      <alignment horizontal="center" vertical="center"/>
    </xf>
    <xf numFmtId="0" fontId="3" fillId="6" borderId="4" xfId="53" applyFont="1" applyFill="1" applyBorder="1" applyAlignment="1">
      <alignment horizontal="right" vertical="center" wrapText="1"/>
    </xf>
    <xf numFmtId="177" fontId="10" fillId="0" borderId="0" xfId="53" applyNumberFormat="1" applyFont="1" applyAlignment="1">
      <alignment horizontal="center" vertical="center"/>
    </xf>
    <xf numFmtId="9" fontId="10" fillId="0" borderId="0" xfId="53" applyNumberFormat="1" applyFont="1" applyAlignment="1">
      <alignment horizontal="center" vertical="center"/>
    </xf>
    <xf numFmtId="7" fontId="3" fillId="6" borderId="4" xfId="53" applyNumberFormat="1" applyFont="1" applyFill="1" applyBorder="1" applyAlignment="1">
      <alignment horizontal="center" vertical="center" wrapText="1"/>
    </xf>
    <xf numFmtId="177" fontId="11" fillId="0" borderId="15" xfId="53" applyNumberFormat="1" applyFont="1" applyFill="1" applyBorder="1" applyAlignment="1">
      <alignment horizontal="center" vertical="center"/>
    </xf>
    <xf numFmtId="0" fontId="12" fillId="0" borderId="3" xfId="53" applyFont="1" applyFill="1" applyBorder="1" applyAlignment="1">
      <alignment horizontal="right" vertical="center"/>
    </xf>
    <xf numFmtId="0" fontId="1" fillId="0" borderId="11" xfId="53" applyFont="1" applyBorder="1" applyAlignment="1">
      <alignment horizontal="left" vertical="center" wrapText="1"/>
    </xf>
    <xf numFmtId="0" fontId="1" fillId="0" borderId="3" xfId="53" applyFont="1" applyFill="1" applyBorder="1" applyAlignment="1">
      <alignment horizontal="center" vertical="center"/>
    </xf>
    <xf numFmtId="0" fontId="1" fillId="0" borderId="3" xfId="53" applyFont="1" applyBorder="1" applyAlignment="1">
      <alignment horizontal="left" vertical="center" wrapText="1"/>
    </xf>
    <xf numFmtId="7" fontId="3" fillId="8" borderId="3" xfId="53" applyNumberFormat="1" applyFont="1" applyFill="1" applyBorder="1" applyAlignment="1">
      <alignment horizontal="center" vertical="center"/>
    </xf>
    <xf numFmtId="7" fontId="12" fillId="0" borderId="3" xfId="53" applyNumberFormat="1" applyFont="1" applyFill="1" applyBorder="1" applyAlignment="1">
      <alignment horizontal="center" vertical="center"/>
    </xf>
    <xf numFmtId="0" fontId="12" fillId="12" borderId="3" xfId="53" applyFont="1" applyFill="1" applyBorder="1" applyAlignment="1">
      <alignment horizontal="right" vertical="center"/>
    </xf>
    <xf numFmtId="7" fontId="12" fillId="12" borderId="3" xfId="53" applyNumberFormat="1" applyFont="1" applyFill="1" applyBorder="1" applyAlignment="1">
      <alignment horizontal="center" vertical="center"/>
    </xf>
    <xf numFmtId="10" fontId="12" fillId="12" borderId="3" xfId="53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25"/>
  <sheetViews>
    <sheetView tabSelected="1" zoomScale="80" zoomScaleNormal="80" workbookViewId="0">
      <pane ySplit="2" topLeftCell="A3" activePane="bottomLeft" state="frozen"/>
      <selection/>
      <selection pane="bottomLeft" activeCell="V70" sqref="V70:V115"/>
    </sheetView>
  </sheetViews>
  <sheetFormatPr defaultColWidth="9.66071428571429" defaultRowHeight="17.6"/>
  <cols>
    <col min="1" max="1" width="13.8303571428571" style="3" customWidth="1"/>
    <col min="2" max="2" width="18.5" style="4" customWidth="1"/>
    <col min="3" max="3" width="62.5" style="3" customWidth="1"/>
    <col min="4" max="4" width="9" style="5" customWidth="1"/>
    <col min="5" max="5" width="8.5" style="5" customWidth="1"/>
    <col min="6" max="6" width="17.3303571428571" style="6" customWidth="1"/>
    <col min="7" max="7" width="19" style="7" customWidth="1"/>
    <col min="8" max="8" width="10.6607142857143" style="7" customWidth="1"/>
    <col min="9" max="9" width="17.1607142857143" style="6" customWidth="1"/>
    <col min="10" max="10" width="17.5" style="8" customWidth="1"/>
    <col min="11" max="13" width="17.5" style="5" customWidth="1"/>
    <col min="14" max="14" width="102.5" style="3" customWidth="1"/>
    <col min="15" max="15" width="9.91071428571429" style="5" customWidth="1"/>
    <col min="16" max="16" width="7.23214285714286" style="5" customWidth="1"/>
    <col min="17" max="18" width="17.5" style="9" customWidth="1"/>
    <col min="19" max="19" width="8.88392857142857" style="5" customWidth="1"/>
    <col min="20" max="20" width="17.5" style="9" customWidth="1"/>
    <col min="21" max="21" width="17.5" style="10" customWidth="1"/>
    <col min="22" max="22" width="14.8571428571429" customWidth="1"/>
    <col min="23" max="23" width="15.3571428571429" customWidth="1"/>
    <col min="24" max="24" width="15.6428571428571" customWidth="1"/>
    <col min="25" max="25" width="102.5" customWidth="1"/>
    <col min="26" max="27" width="9.14285714285714"/>
    <col min="28" max="29" width="12.7857142857143" customWidth="1"/>
    <col min="30" max="30" width="9.14285714285714"/>
    <col min="31" max="31" width="14.9285714285714" customWidth="1"/>
    <col min="32" max="16384" width="9.66071428571429" style="3"/>
  </cols>
  <sheetData>
    <row r="1" ht="54" customHeight="1" spans="1:31">
      <c r="A1" s="11" t="s">
        <v>0</v>
      </c>
      <c r="B1" s="12"/>
      <c r="C1" s="12"/>
      <c r="D1" s="12"/>
      <c r="E1" s="12"/>
      <c r="F1" s="12"/>
      <c r="G1" s="12"/>
      <c r="H1" s="12"/>
      <c r="I1" s="69"/>
      <c r="J1" s="70"/>
      <c r="K1" s="11" t="s">
        <v>1</v>
      </c>
      <c r="L1" s="12"/>
      <c r="M1" s="12"/>
      <c r="N1" s="12"/>
      <c r="O1" s="12"/>
      <c r="P1" s="12"/>
      <c r="Q1" s="91"/>
      <c r="R1" s="91"/>
      <c r="S1" s="12"/>
      <c r="T1" s="92"/>
      <c r="U1" s="70"/>
      <c r="V1" s="11" t="s">
        <v>2</v>
      </c>
      <c r="W1" s="12"/>
      <c r="X1" s="12"/>
      <c r="Y1" s="12"/>
      <c r="Z1" s="12"/>
      <c r="AA1" s="12"/>
      <c r="AB1" s="91"/>
      <c r="AC1" s="91"/>
      <c r="AD1" s="12"/>
      <c r="AE1" s="92"/>
    </row>
    <row r="2" s="1" customFormat="1" ht="30" customHeight="1" spans="1:31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54" t="s">
        <v>8</v>
      </c>
      <c r="G2" s="55" t="s">
        <v>9</v>
      </c>
      <c r="H2" s="55" t="s">
        <v>10</v>
      </c>
      <c r="I2" s="54" t="s">
        <v>11</v>
      </c>
      <c r="J2" s="71"/>
      <c r="K2" s="72" t="s">
        <v>3</v>
      </c>
      <c r="L2" s="72" t="s">
        <v>4</v>
      </c>
      <c r="M2" s="72" t="s">
        <v>12</v>
      </c>
      <c r="N2" s="72" t="s">
        <v>5</v>
      </c>
      <c r="O2" s="72" t="s">
        <v>6</v>
      </c>
      <c r="P2" s="72" t="s">
        <v>7</v>
      </c>
      <c r="Q2" s="93" t="s">
        <v>8</v>
      </c>
      <c r="R2" s="93" t="s">
        <v>9</v>
      </c>
      <c r="S2" s="94" t="s">
        <v>10</v>
      </c>
      <c r="T2" s="93" t="s">
        <v>11</v>
      </c>
      <c r="U2" s="101"/>
      <c r="V2" s="102" t="s">
        <v>3</v>
      </c>
      <c r="W2" s="102" t="s">
        <v>4</v>
      </c>
      <c r="X2" s="102" t="s">
        <v>12</v>
      </c>
      <c r="Y2" s="102" t="s">
        <v>5</v>
      </c>
      <c r="Z2" s="102" t="s">
        <v>6</v>
      </c>
      <c r="AA2" s="102" t="s">
        <v>7</v>
      </c>
      <c r="AB2" s="105" t="s">
        <v>8</v>
      </c>
      <c r="AC2" s="105" t="s">
        <v>9</v>
      </c>
      <c r="AD2" s="106" t="s">
        <v>10</v>
      </c>
      <c r="AE2" s="105" t="s">
        <v>11</v>
      </c>
    </row>
    <row r="3" ht="22" customHeight="1" spans="1:31">
      <c r="A3" s="14" t="s">
        <v>13</v>
      </c>
      <c r="B3" s="15" t="s">
        <v>14</v>
      </c>
      <c r="C3" s="16" t="s">
        <v>15</v>
      </c>
      <c r="D3" s="17">
        <v>45</v>
      </c>
      <c r="E3" s="56" t="s">
        <v>16</v>
      </c>
      <c r="F3" s="57">
        <v>600</v>
      </c>
      <c r="G3" s="57">
        <f>D3*F3</f>
        <v>27000</v>
      </c>
      <c r="H3" s="17">
        <v>1</v>
      </c>
      <c r="I3" s="57">
        <f>G3*H3</f>
        <v>27000</v>
      </c>
      <c r="J3" s="10"/>
      <c r="K3" s="73" t="s">
        <v>17</v>
      </c>
      <c r="L3" s="74" t="s">
        <v>14</v>
      </c>
      <c r="M3" s="86" t="s">
        <v>18</v>
      </c>
      <c r="N3" s="87" t="s">
        <v>19</v>
      </c>
      <c r="O3" s="86">
        <v>1</v>
      </c>
      <c r="P3" s="86" t="s">
        <v>20</v>
      </c>
      <c r="Q3" s="95">
        <v>4500</v>
      </c>
      <c r="R3" s="95">
        <f t="shared" ref="R3:R9" si="0">Q3*O3</f>
        <v>4500</v>
      </c>
      <c r="S3" s="86">
        <v>1</v>
      </c>
      <c r="T3" s="95">
        <f t="shared" ref="T3:T9" si="1">R3*S3</f>
        <v>4500</v>
      </c>
      <c r="V3" s="73" t="s">
        <v>17</v>
      </c>
      <c r="W3" s="74" t="s">
        <v>14</v>
      </c>
      <c r="X3" s="86" t="s">
        <v>18</v>
      </c>
      <c r="Y3" s="87" t="s">
        <v>19</v>
      </c>
      <c r="Z3" s="86">
        <v>1</v>
      </c>
      <c r="AA3" s="86" t="s">
        <v>20</v>
      </c>
      <c r="AB3" s="95">
        <v>3500</v>
      </c>
      <c r="AC3" s="95">
        <f t="shared" ref="AC3:AC13" si="2">AB3*Z3</f>
        <v>3500</v>
      </c>
      <c r="AD3" s="86">
        <v>1</v>
      </c>
      <c r="AE3" s="95">
        <f t="shared" ref="AE3:AE13" si="3">AC3*AD3</f>
        <v>3500</v>
      </c>
    </row>
    <row r="4" spans="1:31">
      <c r="A4" s="18"/>
      <c r="B4" s="19"/>
      <c r="C4" s="20" t="s">
        <v>21</v>
      </c>
      <c r="D4" s="17">
        <v>45</v>
      </c>
      <c r="E4" s="17" t="s">
        <v>16</v>
      </c>
      <c r="F4" s="57">
        <v>150</v>
      </c>
      <c r="G4" s="57">
        <f>D4*F4</f>
        <v>6750</v>
      </c>
      <c r="H4" s="17">
        <v>1</v>
      </c>
      <c r="I4" s="57">
        <f>G4*H4</f>
        <v>6750</v>
      </c>
      <c r="K4" s="75"/>
      <c r="L4" s="76"/>
      <c r="M4" s="86" t="s">
        <v>22</v>
      </c>
      <c r="N4" s="87" t="s">
        <v>23</v>
      </c>
      <c r="O4" s="86">
        <v>1</v>
      </c>
      <c r="P4" s="86" t="s">
        <v>24</v>
      </c>
      <c r="Q4" s="95">
        <v>300</v>
      </c>
      <c r="R4" s="95">
        <f t="shared" si="0"/>
        <v>300</v>
      </c>
      <c r="S4" s="86">
        <v>1</v>
      </c>
      <c r="T4" s="95">
        <f t="shared" si="1"/>
        <v>300</v>
      </c>
      <c r="V4" s="75"/>
      <c r="W4" s="76"/>
      <c r="X4" s="86" t="s">
        <v>22</v>
      </c>
      <c r="Y4" s="87" t="s">
        <v>23</v>
      </c>
      <c r="Z4" s="86">
        <v>1</v>
      </c>
      <c r="AA4" s="86" t="s">
        <v>24</v>
      </c>
      <c r="AB4" s="95">
        <v>0</v>
      </c>
      <c r="AC4" s="95">
        <f t="shared" si="2"/>
        <v>0</v>
      </c>
      <c r="AD4" s="86">
        <v>1</v>
      </c>
      <c r="AE4" s="95">
        <f t="shared" si="3"/>
        <v>0</v>
      </c>
    </row>
    <row r="5" spans="1:31">
      <c r="A5" s="18"/>
      <c r="B5" s="19"/>
      <c r="C5" s="20" t="s">
        <v>25</v>
      </c>
      <c r="D5" s="21">
        <v>20</v>
      </c>
      <c r="E5" s="21" t="s">
        <v>26</v>
      </c>
      <c r="F5" s="57">
        <v>30</v>
      </c>
      <c r="G5" s="57">
        <f>D5*F5</f>
        <v>600</v>
      </c>
      <c r="H5" s="17">
        <v>1</v>
      </c>
      <c r="I5" s="57">
        <f>G5*H5</f>
        <v>600</v>
      </c>
      <c r="K5" s="75"/>
      <c r="L5" s="76"/>
      <c r="M5" s="86" t="s">
        <v>27</v>
      </c>
      <c r="N5" s="87" t="s">
        <v>28</v>
      </c>
      <c r="O5" s="86">
        <v>1</v>
      </c>
      <c r="P5" s="86" t="s">
        <v>26</v>
      </c>
      <c r="Q5" s="95">
        <v>4000</v>
      </c>
      <c r="R5" s="95">
        <f t="shared" si="0"/>
        <v>4000</v>
      </c>
      <c r="S5" s="86">
        <v>1</v>
      </c>
      <c r="T5" s="95">
        <f t="shared" si="1"/>
        <v>4000</v>
      </c>
      <c r="V5" s="75"/>
      <c r="W5" s="76"/>
      <c r="X5" s="86" t="s">
        <v>27</v>
      </c>
      <c r="Y5" s="87" t="s">
        <v>28</v>
      </c>
      <c r="Z5" s="86">
        <v>1</v>
      </c>
      <c r="AA5" s="86" t="s">
        <v>26</v>
      </c>
      <c r="AB5" s="95">
        <v>0</v>
      </c>
      <c r="AC5" s="95">
        <f t="shared" si="2"/>
        <v>0</v>
      </c>
      <c r="AD5" s="86">
        <v>1</v>
      </c>
      <c r="AE5" s="95">
        <f t="shared" si="3"/>
        <v>0</v>
      </c>
    </row>
    <row r="6" ht="24" customHeight="1" spans="1:31">
      <c r="A6" s="18"/>
      <c r="B6" s="22" t="s">
        <v>29</v>
      </c>
      <c r="C6" s="23" t="s">
        <v>30</v>
      </c>
      <c r="D6" s="21">
        <v>1</v>
      </c>
      <c r="E6" s="21" t="s">
        <v>31</v>
      </c>
      <c r="F6" s="58">
        <v>3000</v>
      </c>
      <c r="G6" s="58">
        <f>D6*F6</f>
        <v>3000</v>
      </c>
      <c r="H6" s="21">
        <v>1</v>
      </c>
      <c r="I6" s="58">
        <f>G6*H6</f>
        <v>3000</v>
      </c>
      <c r="K6" s="75"/>
      <c r="L6" s="76"/>
      <c r="M6" s="86" t="s">
        <v>32</v>
      </c>
      <c r="N6" s="87" t="s">
        <v>33</v>
      </c>
      <c r="O6" s="86">
        <v>1</v>
      </c>
      <c r="P6" s="86" t="s">
        <v>24</v>
      </c>
      <c r="Q6" s="95">
        <v>13000</v>
      </c>
      <c r="R6" s="95">
        <f t="shared" si="0"/>
        <v>13000</v>
      </c>
      <c r="S6" s="86">
        <v>1</v>
      </c>
      <c r="T6" s="95">
        <f t="shared" si="1"/>
        <v>13000</v>
      </c>
      <c r="V6" s="75"/>
      <c r="W6" s="76"/>
      <c r="X6" s="86" t="s">
        <v>32</v>
      </c>
      <c r="Y6" s="87" t="s">
        <v>33</v>
      </c>
      <c r="Z6" s="86">
        <v>1</v>
      </c>
      <c r="AA6" s="86" t="s">
        <v>24</v>
      </c>
      <c r="AB6" s="95">
        <v>15000</v>
      </c>
      <c r="AC6" s="95">
        <f t="shared" si="2"/>
        <v>15000</v>
      </c>
      <c r="AD6" s="86">
        <v>1</v>
      </c>
      <c r="AE6" s="95">
        <f t="shared" si="3"/>
        <v>15000</v>
      </c>
    </row>
    <row r="7" ht="25" customHeight="1" spans="1:31">
      <c r="A7" s="18"/>
      <c r="B7" s="22"/>
      <c r="C7" s="23" t="s">
        <v>34</v>
      </c>
      <c r="D7" s="21">
        <v>1</v>
      </c>
      <c r="E7" s="21" t="s">
        <v>31</v>
      </c>
      <c r="F7" s="58">
        <v>1000</v>
      </c>
      <c r="G7" s="58">
        <f>D7*F7</f>
        <v>1000</v>
      </c>
      <c r="H7" s="21">
        <v>1</v>
      </c>
      <c r="I7" s="58">
        <f>G7*H7</f>
        <v>1000</v>
      </c>
      <c r="K7" s="75"/>
      <c r="L7" s="76"/>
      <c r="M7" s="86" t="s">
        <v>35</v>
      </c>
      <c r="N7" s="87" t="s">
        <v>36</v>
      </c>
      <c r="O7" s="86">
        <v>1</v>
      </c>
      <c r="P7" s="86" t="s">
        <v>37</v>
      </c>
      <c r="Q7" s="95">
        <v>3000</v>
      </c>
      <c r="R7" s="95">
        <f t="shared" si="0"/>
        <v>3000</v>
      </c>
      <c r="S7" s="86">
        <v>1</v>
      </c>
      <c r="T7" s="95">
        <f t="shared" si="1"/>
        <v>3000</v>
      </c>
      <c r="V7" s="75"/>
      <c r="W7" s="76"/>
      <c r="X7" s="86" t="s">
        <v>35</v>
      </c>
      <c r="Y7" s="87" t="s">
        <v>36</v>
      </c>
      <c r="Z7" s="86">
        <v>1</v>
      </c>
      <c r="AA7" s="86" t="s">
        <v>37</v>
      </c>
      <c r="AB7" s="95">
        <v>2500</v>
      </c>
      <c r="AC7" s="95">
        <f t="shared" si="2"/>
        <v>2500</v>
      </c>
      <c r="AD7" s="86">
        <v>1</v>
      </c>
      <c r="AE7" s="95">
        <f t="shared" si="3"/>
        <v>2500</v>
      </c>
    </row>
    <row r="8" ht="25" customHeight="1" spans="1:31">
      <c r="A8" s="18"/>
      <c r="B8" s="22"/>
      <c r="C8" s="23"/>
      <c r="D8" s="21"/>
      <c r="E8" s="21"/>
      <c r="F8" s="58"/>
      <c r="G8" s="58"/>
      <c r="H8" s="21"/>
      <c r="I8" s="58"/>
      <c r="K8" s="75"/>
      <c r="L8" s="77"/>
      <c r="M8" s="86" t="s">
        <v>38</v>
      </c>
      <c r="N8" s="87" t="s">
        <v>39</v>
      </c>
      <c r="O8" s="86">
        <v>1</v>
      </c>
      <c r="P8" s="86" t="s">
        <v>31</v>
      </c>
      <c r="Q8" s="95">
        <v>5000</v>
      </c>
      <c r="R8" s="95">
        <f t="shared" si="0"/>
        <v>5000</v>
      </c>
      <c r="S8" s="86">
        <v>1</v>
      </c>
      <c r="T8" s="95">
        <f t="shared" si="1"/>
        <v>5000</v>
      </c>
      <c r="V8" s="75"/>
      <c r="W8" s="77"/>
      <c r="X8" s="86" t="s">
        <v>38</v>
      </c>
      <c r="Y8" s="87" t="s">
        <v>39</v>
      </c>
      <c r="Z8" s="86">
        <v>1</v>
      </c>
      <c r="AA8" s="86" t="s">
        <v>31</v>
      </c>
      <c r="AB8" s="95">
        <v>0</v>
      </c>
      <c r="AC8" s="95">
        <f t="shared" si="2"/>
        <v>0</v>
      </c>
      <c r="AD8" s="86">
        <v>1</v>
      </c>
      <c r="AE8" s="95">
        <f t="shared" si="3"/>
        <v>0</v>
      </c>
    </row>
    <row r="9" spans="1:31">
      <c r="A9" s="18"/>
      <c r="B9" s="22"/>
      <c r="C9" s="16" t="s">
        <v>40</v>
      </c>
      <c r="D9" s="21">
        <v>1</v>
      </c>
      <c r="E9" s="21" t="s">
        <v>31</v>
      </c>
      <c r="F9" s="58">
        <v>1000</v>
      </c>
      <c r="G9" s="58">
        <f t="shared" ref="G9:G15" si="4">D9*F9</f>
        <v>1000</v>
      </c>
      <c r="H9" s="21">
        <v>1</v>
      </c>
      <c r="I9" s="58">
        <f t="shared" ref="I9:I15" si="5">G9*H9</f>
        <v>1000</v>
      </c>
      <c r="K9" s="75"/>
      <c r="L9" s="74" t="s">
        <v>29</v>
      </c>
      <c r="M9" s="86" t="s">
        <v>41</v>
      </c>
      <c r="N9" s="87" t="s">
        <v>42</v>
      </c>
      <c r="O9" s="86">
        <v>1</v>
      </c>
      <c r="P9" s="86" t="s">
        <v>24</v>
      </c>
      <c r="Q9" s="95">
        <v>1000</v>
      </c>
      <c r="R9" s="95">
        <f t="shared" si="0"/>
        <v>1000</v>
      </c>
      <c r="S9" s="86">
        <v>1</v>
      </c>
      <c r="T9" s="95">
        <f t="shared" si="1"/>
        <v>1000</v>
      </c>
      <c r="U9" s="103"/>
      <c r="V9" s="75"/>
      <c r="W9" s="74" t="s">
        <v>29</v>
      </c>
      <c r="X9" s="86" t="s">
        <v>41</v>
      </c>
      <c r="Y9" s="87" t="s">
        <v>42</v>
      </c>
      <c r="Z9" s="86">
        <v>1</v>
      </c>
      <c r="AA9" s="86" t="s">
        <v>24</v>
      </c>
      <c r="AB9" s="95">
        <v>0</v>
      </c>
      <c r="AC9" s="95">
        <f t="shared" si="2"/>
        <v>0</v>
      </c>
      <c r="AD9" s="86">
        <v>1</v>
      </c>
      <c r="AE9" s="95">
        <f t="shared" si="3"/>
        <v>0</v>
      </c>
    </row>
    <row r="10" ht="16" customHeight="1" spans="1:31">
      <c r="A10" s="18"/>
      <c r="B10" s="22"/>
      <c r="C10" s="23" t="s">
        <v>43</v>
      </c>
      <c r="D10" s="21">
        <v>1</v>
      </c>
      <c r="E10" s="21" t="s">
        <v>31</v>
      </c>
      <c r="F10" s="58">
        <v>800</v>
      </c>
      <c r="G10" s="58">
        <f t="shared" si="4"/>
        <v>800</v>
      </c>
      <c r="H10" s="21">
        <v>1</v>
      </c>
      <c r="I10" s="58">
        <f t="shared" si="5"/>
        <v>800</v>
      </c>
      <c r="K10" s="75"/>
      <c r="L10" s="76"/>
      <c r="M10" s="74" t="s">
        <v>44</v>
      </c>
      <c r="N10" s="88" t="s">
        <v>45</v>
      </c>
      <c r="O10" s="86">
        <v>11</v>
      </c>
      <c r="P10" s="86" t="s">
        <v>46</v>
      </c>
      <c r="Q10" s="95">
        <v>20</v>
      </c>
      <c r="R10" s="95">
        <f t="shared" ref="R10:R15" si="6">Q10*O10</f>
        <v>220</v>
      </c>
      <c r="S10" s="86">
        <v>1</v>
      </c>
      <c r="T10" s="95">
        <f t="shared" ref="T10:T15" si="7">R10*S10</f>
        <v>220</v>
      </c>
      <c r="V10" s="75"/>
      <c r="W10" s="76"/>
      <c r="X10" s="74" t="s">
        <v>44</v>
      </c>
      <c r="Y10" s="88" t="s">
        <v>45</v>
      </c>
      <c r="Z10" s="86">
        <v>11</v>
      </c>
      <c r="AA10" s="86" t="s">
        <v>46</v>
      </c>
      <c r="AB10" s="95">
        <v>15</v>
      </c>
      <c r="AC10" s="95">
        <f t="shared" si="2"/>
        <v>165</v>
      </c>
      <c r="AD10" s="86">
        <v>1</v>
      </c>
      <c r="AE10" s="95">
        <f t="shared" si="3"/>
        <v>165</v>
      </c>
    </row>
    <row r="11" ht="16" customHeight="1" spans="1:31">
      <c r="A11" s="18"/>
      <c r="B11" s="24" t="s">
        <v>44</v>
      </c>
      <c r="C11" s="22" t="s">
        <v>47</v>
      </c>
      <c r="D11" s="25">
        <v>1</v>
      </c>
      <c r="E11" s="25" t="s">
        <v>46</v>
      </c>
      <c r="F11" s="59">
        <v>1600</v>
      </c>
      <c r="G11" s="57">
        <f t="shared" si="4"/>
        <v>1600</v>
      </c>
      <c r="H11" s="17">
        <v>1</v>
      </c>
      <c r="I11" s="57">
        <f t="shared" si="5"/>
        <v>1600</v>
      </c>
      <c r="K11" s="75"/>
      <c r="L11" s="76"/>
      <c r="M11" s="76"/>
      <c r="N11" s="88" t="s">
        <v>48</v>
      </c>
      <c r="O11" s="86">
        <v>1</v>
      </c>
      <c r="P11" s="86" t="s">
        <v>24</v>
      </c>
      <c r="Q11" s="95">
        <v>3000</v>
      </c>
      <c r="R11" s="95">
        <f t="shared" si="6"/>
        <v>3000</v>
      </c>
      <c r="S11" s="86">
        <v>1</v>
      </c>
      <c r="T11" s="95">
        <f t="shared" si="7"/>
        <v>3000</v>
      </c>
      <c r="V11" s="75"/>
      <c r="W11" s="76"/>
      <c r="X11" s="76"/>
      <c r="Y11" s="88" t="s">
        <v>48</v>
      </c>
      <c r="Z11" s="86">
        <v>1</v>
      </c>
      <c r="AA11" s="86" t="s">
        <v>24</v>
      </c>
      <c r="AB11" s="95">
        <v>2000</v>
      </c>
      <c r="AC11" s="95">
        <f t="shared" si="2"/>
        <v>2000</v>
      </c>
      <c r="AD11" s="86">
        <v>1</v>
      </c>
      <c r="AE11" s="95">
        <f t="shared" si="3"/>
        <v>2000</v>
      </c>
    </row>
    <row r="12" ht="16" customHeight="1" spans="1:31">
      <c r="A12" s="18"/>
      <c r="B12" s="26"/>
      <c r="C12" s="22" t="s">
        <v>49</v>
      </c>
      <c r="D12" s="25">
        <v>3</v>
      </c>
      <c r="E12" s="25" t="s">
        <v>50</v>
      </c>
      <c r="F12" s="59">
        <v>140</v>
      </c>
      <c r="G12" s="57">
        <f t="shared" si="4"/>
        <v>420</v>
      </c>
      <c r="H12" s="17">
        <v>1</v>
      </c>
      <c r="I12" s="57">
        <f t="shared" si="5"/>
        <v>420</v>
      </c>
      <c r="K12" s="75"/>
      <c r="L12" s="76"/>
      <c r="M12" s="76"/>
      <c r="N12" s="88" t="s">
        <v>51</v>
      </c>
      <c r="O12" s="86">
        <v>1</v>
      </c>
      <c r="P12" s="86" t="s">
        <v>24</v>
      </c>
      <c r="Q12" s="95">
        <v>200</v>
      </c>
      <c r="R12" s="95">
        <f t="shared" si="6"/>
        <v>200</v>
      </c>
      <c r="S12" s="86">
        <v>1</v>
      </c>
      <c r="T12" s="95">
        <f t="shared" si="7"/>
        <v>200</v>
      </c>
      <c r="V12" s="75"/>
      <c r="W12" s="76"/>
      <c r="X12" s="76"/>
      <c r="Y12" s="88" t="s">
        <v>51</v>
      </c>
      <c r="Z12" s="86">
        <v>1</v>
      </c>
      <c r="AA12" s="86" t="s">
        <v>24</v>
      </c>
      <c r="AB12" s="95">
        <v>150</v>
      </c>
      <c r="AC12" s="95">
        <f t="shared" si="2"/>
        <v>150</v>
      </c>
      <c r="AD12" s="86">
        <v>1</v>
      </c>
      <c r="AE12" s="95">
        <f t="shared" si="3"/>
        <v>150</v>
      </c>
    </row>
    <row r="13" ht="16" customHeight="1" spans="1:31">
      <c r="A13" s="18"/>
      <c r="B13" s="26"/>
      <c r="C13" s="22" t="s">
        <v>52</v>
      </c>
      <c r="D13" s="25">
        <v>110</v>
      </c>
      <c r="E13" s="25" t="s">
        <v>46</v>
      </c>
      <c r="F13" s="59">
        <v>5</v>
      </c>
      <c r="G13" s="57">
        <f t="shared" si="4"/>
        <v>550</v>
      </c>
      <c r="H13" s="17">
        <v>1</v>
      </c>
      <c r="I13" s="57">
        <f t="shared" si="5"/>
        <v>550</v>
      </c>
      <c r="K13" s="75"/>
      <c r="L13" s="77"/>
      <c r="M13" s="77"/>
      <c r="N13" s="88" t="s">
        <v>53</v>
      </c>
      <c r="O13" s="86">
        <v>4</v>
      </c>
      <c r="P13" s="86" t="s">
        <v>50</v>
      </c>
      <c r="Q13" s="95">
        <v>200</v>
      </c>
      <c r="R13" s="95">
        <f t="shared" si="6"/>
        <v>800</v>
      </c>
      <c r="S13" s="86">
        <v>1</v>
      </c>
      <c r="T13" s="95">
        <f t="shared" si="7"/>
        <v>800</v>
      </c>
      <c r="U13" s="103"/>
      <c r="V13" s="75"/>
      <c r="W13" s="77"/>
      <c r="X13" s="77"/>
      <c r="Y13" s="88" t="s">
        <v>53</v>
      </c>
      <c r="Z13" s="86">
        <v>4</v>
      </c>
      <c r="AA13" s="86" t="s">
        <v>50</v>
      </c>
      <c r="AB13" s="95">
        <v>150</v>
      </c>
      <c r="AC13" s="95">
        <f t="shared" si="2"/>
        <v>600</v>
      </c>
      <c r="AD13" s="86">
        <v>1</v>
      </c>
      <c r="AE13" s="95">
        <f t="shared" si="3"/>
        <v>600</v>
      </c>
    </row>
    <row r="14" ht="16" customHeight="1" spans="1:31">
      <c r="A14" s="18"/>
      <c r="B14" s="26"/>
      <c r="C14" s="22" t="s">
        <v>54</v>
      </c>
      <c r="D14" s="25">
        <v>1</v>
      </c>
      <c r="E14" s="25" t="s">
        <v>46</v>
      </c>
      <c r="F14" s="59">
        <v>140</v>
      </c>
      <c r="G14" s="57">
        <f t="shared" si="4"/>
        <v>140</v>
      </c>
      <c r="H14" s="17">
        <v>1</v>
      </c>
      <c r="I14" s="57">
        <f t="shared" si="5"/>
        <v>140</v>
      </c>
      <c r="K14" s="75"/>
      <c r="L14" s="78" t="s">
        <v>55</v>
      </c>
      <c r="M14" s="78"/>
      <c r="N14" s="78"/>
      <c r="O14" s="78"/>
      <c r="P14" s="78"/>
      <c r="Q14" s="78"/>
      <c r="R14" s="78"/>
      <c r="S14" s="78"/>
      <c r="T14" s="96">
        <f>SUM(T3:T13)</f>
        <v>35020</v>
      </c>
      <c r="U14" s="103"/>
      <c r="V14" s="75"/>
      <c r="W14" s="78" t="s">
        <v>55</v>
      </c>
      <c r="X14" s="78"/>
      <c r="Y14" s="78"/>
      <c r="Z14" s="78"/>
      <c r="AA14" s="78"/>
      <c r="AB14" s="78"/>
      <c r="AC14" s="78"/>
      <c r="AD14" s="78"/>
      <c r="AE14" s="96">
        <f>SUM(AE3:AE13)</f>
        <v>23915</v>
      </c>
    </row>
    <row r="15" ht="16" customHeight="1" spans="1:31">
      <c r="A15" s="18"/>
      <c r="B15" s="27"/>
      <c r="C15" s="28" t="s">
        <v>56</v>
      </c>
      <c r="D15" s="29">
        <v>41</v>
      </c>
      <c r="E15" s="25" t="s">
        <v>46</v>
      </c>
      <c r="F15" s="59">
        <v>8</v>
      </c>
      <c r="G15" s="57">
        <f t="shared" si="4"/>
        <v>328</v>
      </c>
      <c r="H15" s="17">
        <v>1</v>
      </c>
      <c r="I15" s="57">
        <f t="shared" si="5"/>
        <v>328</v>
      </c>
      <c r="K15" s="75"/>
      <c r="L15" s="76" t="s">
        <v>57</v>
      </c>
      <c r="M15" s="76" t="s">
        <v>58</v>
      </c>
      <c r="N15" s="89" t="s">
        <v>59</v>
      </c>
      <c r="O15" s="76">
        <v>1</v>
      </c>
      <c r="P15" s="76" t="s">
        <v>31</v>
      </c>
      <c r="Q15" s="97">
        <v>10000</v>
      </c>
      <c r="R15" s="97">
        <f t="shared" si="6"/>
        <v>10000</v>
      </c>
      <c r="S15" s="76">
        <v>1</v>
      </c>
      <c r="T15" s="98">
        <f t="shared" si="7"/>
        <v>10000</v>
      </c>
      <c r="U15" s="103"/>
      <c r="V15" s="75"/>
      <c r="W15" s="76" t="s">
        <v>57</v>
      </c>
      <c r="X15" s="76" t="s">
        <v>58</v>
      </c>
      <c r="Y15" s="89" t="s">
        <v>59</v>
      </c>
      <c r="Z15" s="76">
        <v>1</v>
      </c>
      <c r="AA15" s="76" t="s">
        <v>31</v>
      </c>
      <c r="AB15" s="97">
        <v>10000</v>
      </c>
      <c r="AC15" s="97">
        <f>AB15*Z15</f>
        <v>10000</v>
      </c>
      <c r="AD15" s="76">
        <v>1</v>
      </c>
      <c r="AE15" s="98">
        <f>AC15*AD15</f>
        <v>10000</v>
      </c>
    </row>
    <row r="16" ht="17" customHeight="1" spans="1:31">
      <c r="A16" s="18"/>
      <c r="B16" s="30" t="s">
        <v>55</v>
      </c>
      <c r="C16" s="31"/>
      <c r="D16" s="31"/>
      <c r="E16" s="31"/>
      <c r="F16" s="60"/>
      <c r="G16" s="61">
        <f>SUM(G3:G10)</f>
        <v>40150</v>
      </c>
      <c r="H16" s="62"/>
      <c r="I16" s="61">
        <f>SUM(I3:I15)</f>
        <v>43188</v>
      </c>
      <c r="K16" s="75"/>
      <c r="L16" s="76"/>
      <c r="M16" s="76"/>
      <c r="N16" s="87" t="s">
        <v>60</v>
      </c>
      <c r="O16" s="76"/>
      <c r="P16" s="76"/>
      <c r="Q16" s="97"/>
      <c r="R16" s="97"/>
      <c r="S16" s="76"/>
      <c r="T16" s="97"/>
      <c r="U16" s="103"/>
      <c r="V16" s="75"/>
      <c r="W16" s="76"/>
      <c r="X16" s="76"/>
      <c r="Y16" s="87" t="s">
        <v>60</v>
      </c>
      <c r="Z16" s="76"/>
      <c r="AA16" s="76"/>
      <c r="AB16" s="97"/>
      <c r="AC16" s="97"/>
      <c r="AD16" s="76"/>
      <c r="AE16" s="97"/>
    </row>
    <row r="17" spans="1:31">
      <c r="A17" s="18"/>
      <c r="B17" s="32" t="s">
        <v>61</v>
      </c>
      <c r="C17" s="33" t="s">
        <v>62</v>
      </c>
      <c r="D17" s="29">
        <v>3</v>
      </c>
      <c r="E17" s="25" t="s">
        <v>63</v>
      </c>
      <c r="F17" s="59">
        <v>300</v>
      </c>
      <c r="G17" s="57">
        <f t="shared" ref="G17:G27" si="8">D17*F17</f>
        <v>900</v>
      </c>
      <c r="H17" s="17">
        <v>1</v>
      </c>
      <c r="I17" s="57">
        <f t="shared" ref="I17:I27" si="9">G17*H17</f>
        <v>900</v>
      </c>
      <c r="J17" s="79"/>
      <c r="K17" s="75"/>
      <c r="L17" s="76"/>
      <c r="M17" s="76"/>
      <c r="N17" s="87" t="s">
        <v>64</v>
      </c>
      <c r="O17" s="76"/>
      <c r="P17" s="76"/>
      <c r="Q17" s="97"/>
      <c r="R17" s="97"/>
      <c r="S17" s="76"/>
      <c r="T17" s="97"/>
      <c r="U17" s="103"/>
      <c r="V17" s="75"/>
      <c r="W17" s="76"/>
      <c r="X17" s="76"/>
      <c r="Y17" s="87" t="s">
        <v>64</v>
      </c>
      <c r="Z17" s="76"/>
      <c r="AA17" s="76"/>
      <c r="AB17" s="97"/>
      <c r="AC17" s="97"/>
      <c r="AD17" s="76"/>
      <c r="AE17" s="97"/>
    </row>
    <row r="18" spans="1:31">
      <c r="A18" s="18"/>
      <c r="B18" s="34"/>
      <c r="C18" s="33" t="s">
        <v>65</v>
      </c>
      <c r="D18" s="29">
        <v>2</v>
      </c>
      <c r="E18" s="25" t="s">
        <v>50</v>
      </c>
      <c r="F18" s="59">
        <v>225</v>
      </c>
      <c r="G18" s="57">
        <f t="shared" si="8"/>
        <v>450</v>
      </c>
      <c r="H18" s="17">
        <v>1</v>
      </c>
      <c r="I18" s="57">
        <f t="shared" si="9"/>
        <v>450</v>
      </c>
      <c r="J18" s="79"/>
      <c r="K18" s="75"/>
      <c r="L18" s="76"/>
      <c r="M18" s="76"/>
      <c r="N18" s="87" t="s">
        <v>66</v>
      </c>
      <c r="O18" s="76"/>
      <c r="P18" s="76"/>
      <c r="Q18" s="97"/>
      <c r="R18" s="97"/>
      <c r="S18" s="76"/>
      <c r="T18" s="97"/>
      <c r="U18" s="103"/>
      <c r="V18" s="75"/>
      <c r="W18" s="76"/>
      <c r="X18" s="76"/>
      <c r="Y18" s="87" t="s">
        <v>66</v>
      </c>
      <c r="Z18" s="76"/>
      <c r="AA18" s="76"/>
      <c r="AB18" s="97"/>
      <c r="AC18" s="97"/>
      <c r="AD18" s="76"/>
      <c r="AE18" s="97"/>
    </row>
    <row r="19" spans="1:31">
      <c r="A19" s="18"/>
      <c r="B19" s="34"/>
      <c r="C19" s="33" t="s">
        <v>67</v>
      </c>
      <c r="D19" s="29">
        <v>1</v>
      </c>
      <c r="E19" s="25" t="s">
        <v>50</v>
      </c>
      <c r="F19" s="59">
        <v>150</v>
      </c>
      <c r="G19" s="57">
        <f t="shared" si="8"/>
        <v>150</v>
      </c>
      <c r="H19" s="17">
        <v>1</v>
      </c>
      <c r="I19" s="57">
        <f t="shared" si="9"/>
        <v>150</v>
      </c>
      <c r="J19" s="79"/>
      <c r="K19" s="75"/>
      <c r="L19" s="76"/>
      <c r="M19" s="76"/>
      <c r="N19" s="87" t="s">
        <v>68</v>
      </c>
      <c r="O19" s="76"/>
      <c r="P19" s="76"/>
      <c r="Q19" s="97"/>
      <c r="R19" s="97"/>
      <c r="S19" s="76"/>
      <c r="T19" s="97"/>
      <c r="U19" s="103"/>
      <c r="V19" s="75"/>
      <c r="W19" s="76"/>
      <c r="X19" s="76"/>
      <c r="Y19" s="87" t="s">
        <v>68</v>
      </c>
      <c r="Z19" s="76"/>
      <c r="AA19" s="76"/>
      <c r="AB19" s="97"/>
      <c r="AC19" s="97"/>
      <c r="AD19" s="76"/>
      <c r="AE19" s="97"/>
    </row>
    <row r="20" spans="1:31">
      <c r="A20" s="18"/>
      <c r="B20" s="34"/>
      <c r="C20" s="33" t="s">
        <v>69</v>
      </c>
      <c r="D20" s="29">
        <v>1</v>
      </c>
      <c r="E20" s="25" t="s">
        <v>70</v>
      </c>
      <c r="F20" s="59">
        <v>225</v>
      </c>
      <c r="G20" s="57">
        <f t="shared" si="8"/>
        <v>225</v>
      </c>
      <c r="H20" s="17">
        <v>1</v>
      </c>
      <c r="I20" s="57">
        <f t="shared" si="9"/>
        <v>225</v>
      </c>
      <c r="J20" s="79"/>
      <c r="K20" s="75"/>
      <c r="L20" s="77"/>
      <c r="M20" s="77"/>
      <c r="N20" s="87" t="s">
        <v>71</v>
      </c>
      <c r="O20" s="77"/>
      <c r="P20" s="77"/>
      <c r="Q20" s="99"/>
      <c r="R20" s="99"/>
      <c r="S20" s="77"/>
      <c r="T20" s="99"/>
      <c r="U20" s="103"/>
      <c r="V20" s="75"/>
      <c r="W20" s="77"/>
      <c r="X20" s="77"/>
      <c r="Y20" s="87" t="s">
        <v>71</v>
      </c>
      <c r="Z20" s="77"/>
      <c r="AA20" s="77"/>
      <c r="AB20" s="99"/>
      <c r="AC20" s="99"/>
      <c r="AD20" s="77"/>
      <c r="AE20" s="99"/>
    </row>
    <row r="21" spans="1:31">
      <c r="A21" s="18"/>
      <c r="B21" s="34"/>
      <c r="C21" s="33" t="s">
        <v>72</v>
      </c>
      <c r="D21" s="25">
        <v>1</v>
      </c>
      <c r="E21" s="25" t="s">
        <v>63</v>
      </c>
      <c r="F21" s="59">
        <v>600</v>
      </c>
      <c r="G21" s="57">
        <f t="shared" si="8"/>
        <v>600</v>
      </c>
      <c r="H21" s="17">
        <v>1</v>
      </c>
      <c r="I21" s="57">
        <f t="shared" si="9"/>
        <v>600</v>
      </c>
      <c r="J21" s="79"/>
      <c r="K21" s="75"/>
      <c r="L21" s="78" t="s">
        <v>73</v>
      </c>
      <c r="M21" s="78"/>
      <c r="N21" s="78"/>
      <c r="O21" s="78"/>
      <c r="P21" s="78"/>
      <c r="Q21" s="78"/>
      <c r="R21" s="78"/>
      <c r="S21" s="78"/>
      <c r="T21" s="96">
        <f>SUM(T15)</f>
        <v>10000</v>
      </c>
      <c r="V21" s="75"/>
      <c r="W21" s="78" t="s">
        <v>73</v>
      </c>
      <c r="X21" s="78"/>
      <c r="Y21" s="78"/>
      <c r="Z21" s="78"/>
      <c r="AA21" s="78"/>
      <c r="AB21" s="78"/>
      <c r="AC21" s="78"/>
      <c r="AD21" s="78"/>
      <c r="AE21" s="96">
        <f>SUM(AE15)</f>
        <v>10000</v>
      </c>
    </row>
    <row r="22" spans="1:31">
      <c r="A22" s="18"/>
      <c r="B22" s="33" t="s">
        <v>74</v>
      </c>
      <c r="C22" s="35" t="s">
        <v>75</v>
      </c>
      <c r="D22" s="29">
        <v>1</v>
      </c>
      <c r="E22" s="25" t="s">
        <v>70</v>
      </c>
      <c r="F22" s="59">
        <v>3000</v>
      </c>
      <c r="G22" s="57">
        <f t="shared" ref="G22" si="10">D22*F22</f>
        <v>3000</v>
      </c>
      <c r="H22" s="17">
        <v>1</v>
      </c>
      <c r="I22" s="57">
        <f t="shared" si="9"/>
        <v>3000</v>
      </c>
      <c r="J22" s="79"/>
      <c r="K22" s="75"/>
      <c r="L22" s="74" t="s">
        <v>76</v>
      </c>
      <c r="M22" s="86" t="s">
        <v>77</v>
      </c>
      <c r="N22" s="87" t="s">
        <v>78</v>
      </c>
      <c r="O22" s="86">
        <v>40</v>
      </c>
      <c r="P22" s="86" t="s">
        <v>79</v>
      </c>
      <c r="Q22" s="95">
        <v>300</v>
      </c>
      <c r="R22" s="95">
        <f t="shared" ref="R22:R34" si="11">Q22*O22</f>
        <v>12000</v>
      </c>
      <c r="S22" s="86">
        <v>1</v>
      </c>
      <c r="T22" s="95">
        <f t="shared" ref="T22:T34" si="12">R22*S22</f>
        <v>12000</v>
      </c>
      <c r="V22" s="75"/>
      <c r="W22" s="74" t="s">
        <v>76</v>
      </c>
      <c r="X22" s="86" t="s">
        <v>77</v>
      </c>
      <c r="Y22" s="87" t="s">
        <v>78</v>
      </c>
      <c r="Z22" s="86">
        <v>40</v>
      </c>
      <c r="AA22" s="86" t="s">
        <v>79</v>
      </c>
      <c r="AB22" s="95">
        <v>0</v>
      </c>
      <c r="AC22" s="95">
        <f t="shared" ref="AC22:AC27" si="13">AB22*Z22</f>
        <v>0</v>
      </c>
      <c r="AD22" s="86">
        <v>1</v>
      </c>
      <c r="AE22" s="95">
        <f t="shared" ref="AE22:AE27" si="14">AC22*AD22</f>
        <v>0</v>
      </c>
    </row>
    <row r="23" spans="1:31">
      <c r="A23" s="18"/>
      <c r="B23" s="32" t="s">
        <v>80</v>
      </c>
      <c r="C23" s="33" t="s">
        <v>81</v>
      </c>
      <c r="D23" s="25">
        <v>1</v>
      </c>
      <c r="E23" s="25" t="s">
        <v>82</v>
      </c>
      <c r="F23" s="59">
        <v>800</v>
      </c>
      <c r="G23" s="57">
        <f t="shared" si="8"/>
        <v>800</v>
      </c>
      <c r="H23" s="17">
        <v>1</v>
      </c>
      <c r="I23" s="57">
        <f t="shared" si="9"/>
        <v>800</v>
      </c>
      <c r="J23" s="79"/>
      <c r="K23" s="75"/>
      <c r="L23" s="76"/>
      <c r="M23" s="86" t="s">
        <v>83</v>
      </c>
      <c r="N23" s="87" t="s">
        <v>84</v>
      </c>
      <c r="O23" s="86">
        <v>40</v>
      </c>
      <c r="P23" s="86" t="s">
        <v>79</v>
      </c>
      <c r="Q23" s="95">
        <v>100</v>
      </c>
      <c r="R23" s="95">
        <f t="shared" si="11"/>
        <v>4000</v>
      </c>
      <c r="S23" s="86">
        <v>1</v>
      </c>
      <c r="T23" s="95">
        <f t="shared" si="12"/>
        <v>4000</v>
      </c>
      <c r="V23" s="75"/>
      <c r="W23" s="76"/>
      <c r="X23" s="86" t="s">
        <v>83</v>
      </c>
      <c r="Y23" s="87" t="s">
        <v>84</v>
      </c>
      <c r="Z23" s="86">
        <v>14</v>
      </c>
      <c r="AA23" s="86" t="s">
        <v>79</v>
      </c>
      <c r="AB23" s="95">
        <v>200</v>
      </c>
      <c r="AC23" s="95">
        <f t="shared" si="13"/>
        <v>2800</v>
      </c>
      <c r="AD23" s="86">
        <v>1</v>
      </c>
      <c r="AE23" s="95">
        <f t="shared" si="14"/>
        <v>2800</v>
      </c>
    </row>
    <row r="24" spans="1:31">
      <c r="A24" s="18"/>
      <c r="B24" s="35"/>
      <c r="C24" s="33" t="s">
        <v>85</v>
      </c>
      <c r="D24" s="25">
        <v>1</v>
      </c>
      <c r="E24" s="25" t="s">
        <v>82</v>
      </c>
      <c r="F24" s="59">
        <v>1500</v>
      </c>
      <c r="G24" s="57">
        <f t="shared" si="8"/>
        <v>1500</v>
      </c>
      <c r="H24" s="17">
        <v>1</v>
      </c>
      <c r="I24" s="57">
        <f t="shared" si="9"/>
        <v>1500</v>
      </c>
      <c r="J24" s="79"/>
      <c r="K24" s="75"/>
      <c r="L24" s="76"/>
      <c r="M24" s="86" t="s">
        <v>86</v>
      </c>
      <c r="N24" s="87" t="s">
        <v>87</v>
      </c>
      <c r="O24" s="86">
        <v>21</v>
      </c>
      <c r="P24" s="86" t="s">
        <v>88</v>
      </c>
      <c r="Q24" s="95">
        <v>800</v>
      </c>
      <c r="R24" s="95">
        <f t="shared" si="11"/>
        <v>16800</v>
      </c>
      <c r="S24" s="86">
        <v>1</v>
      </c>
      <c r="T24" s="95">
        <f t="shared" si="12"/>
        <v>16800</v>
      </c>
      <c r="V24" s="75"/>
      <c r="W24" s="76"/>
      <c r="X24" s="86" t="s">
        <v>86</v>
      </c>
      <c r="Y24" s="87" t="s">
        <v>87</v>
      </c>
      <c r="Z24" s="86">
        <v>21</v>
      </c>
      <c r="AA24" s="86" t="s">
        <v>88</v>
      </c>
      <c r="AB24" s="95">
        <v>550</v>
      </c>
      <c r="AC24" s="95">
        <f t="shared" si="13"/>
        <v>11550</v>
      </c>
      <c r="AD24" s="86">
        <v>1</v>
      </c>
      <c r="AE24" s="95">
        <f t="shared" si="14"/>
        <v>11550</v>
      </c>
    </row>
    <row r="25" spans="1:31">
      <c r="A25" s="18"/>
      <c r="B25" s="33" t="s">
        <v>89</v>
      </c>
      <c r="C25" s="35" t="s">
        <v>90</v>
      </c>
      <c r="D25" s="25">
        <v>1</v>
      </c>
      <c r="E25" s="25" t="s">
        <v>70</v>
      </c>
      <c r="F25" s="59">
        <v>500</v>
      </c>
      <c r="G25" s="57">
        <f t="shared" si="8"/>
        <v>500</v>
      </c>
      <c r="H25" s="17">
        <v>1</v>
      </c>
      <c r="I25" s="57">
        <f t="shared" si="9"/>
        <v>500</v>
      </c>
      <c r="J25" s="79"/>
      <c r="K25" s="75"/>
      <c r="L25" s="77"/>
      <c r="M25" s="86" t="s">
        <v>91</v>
      </c>
      <c r="N25" s="87" t="s">
        <v>92</v>
      </c>
      <c r="O25" s="86">
        <v>1</v>
      </c>
      <c r="P25" s="86" t="s">
        <v>31</v>
      </c>
      <c r="Q25" s="95">
        <v>20000</v>
      </c>
      <c r="R25" s="95">
        <f t="shared" si="11"/>
        <v>20000</v>
      </c>
      <c r="S25" s="86">
        <v>1</v>
      </c>
      <c r="T25" s="95">
        <f t="shared" si="12"/>
        <v>20000</v>
      </c>
      <c r="V25" s="75"/>
      <c r="W25" s="76"/>
      <c r="X25" s="86" t="s">
        <v>91</v>
      </c>
      <c r="Y25" s="87" t="s">
        <v>92</v>
      </c>
      <c r="Z25" s="86">
        <v>1</v>
      </c>
      <c r="AA25" s="86" t="s">
        <v>31</v>
      </c>
      <c r="AB25" s="95">
        <v>10000</v>
      </c>
      <c r="AC25" s="95">
        <f t="shared" si="13"/>
        <v>10000</v>
      </c>
      <c r="AD25" s="86">
        <v>1</v>
      </c>
      <c r="AE25" s="95">
        <f t="shared" si="14"/>
        <v>10000</v>
      </c>
    </row>
    <row r="26" spans="1:31">
      <c r="A26" s="18"/>
      <c r="B26" s="32" t="s">
        <v>93</v>
      </c>
      <c r="C26" s="33" t="s">
        <v>94</v>
      </c>
      <c r="D26" s="25">
        <v>1</v>
      </c>
      <c r="E26" s="25" t="s">
        <v>24</v>
      </c>
      <c r="F26" s="59">
        <v>800</v>
      </c>
      <c r="G26" s="57">
        <f t="shared" si="8"/>
        <v>800</v>
      </c>
      <c r="H26" s="17">
        <v>1</v>
      </c>
      <c r="I26" s="57">
        <f t="shared" si="9"/>
        <v>800</v>
      </c>
      <c r="J26" s="79"/>
      <c r="K26" s="75"/>
      <c r="L26" s="78" t="s">
        <v>95</v>
      </c>
      <c r="M26" s="78"/>
      <c r="N26" s="78"/>
      <c r="O26" s="78"/>
      <c r="P26" s="78"/>
      <c r="Q26" s="78"/>
      <c r="R26" s="78"/>
      <c r="S26" s="78"/>
      <c r="T26" s="96">
        <f>SUM(T22:T25)</f>
        <v>52800</v>
      </c>
      <c r="V26" s="75"/>
      <c r="W26" s="76"/>
      <c r="X26" s="74" t="s">
        <v>96</v>
      </c>
      <c r="Y26" s="87" t="s">
        <v>97</v>
      </c>
      <c r="Z26" s="86">
        <v>100</v>
      </c>
      <c r="AA26" s="86" t="s">
        <v>79</v>
      </c>
      <c r="AB26" s="95">
        <v>200</v>
      </c>
      <c r="AC26" s="95">
        <f t="shared" si="13"/>
        <v>20000</v>
      </c>
      <c r="AD26" s="86">
        <v>1</v>
      </c>
      <c r="AE26" s="95">
        <f t="shared" si="14"/>
        <v>20000</v>
      </c>
    </row>
    <row r="27" spans="1:31">
      <c r="A27" s="18"/>
      <c r="B27" s="35"/>
      <c r="C27" s="33" t="s">
        <v>98</v>
      </c>
      <c r="D27" s="25">
        <v>1</v>
      </c>
      <c r="E27" s="25" t="s">
        <v>82</v>
      </c>
      <c r="F27" s="59">
        <v>1500</v>
      </c>
      <c r="G27" s="57">
        <f t="shared" si="8"/>
        <v>1500</v>
      </c>
      <c r="H27" s="17">
        <v>1</v>
      </c>
      <c r="I27" s="57">
        <f t="shared" si="9"/>
        <v>1500</v>
      </c>
      <c r="K27" s="75"/>
      <c r="L27" s="74" t="s">
        <v>99</v>
      </c>
      <c r="M27" s="74" t="s">
        <v>100</v>
      </c>
      <c r="N27" s="87" t="s">
        <v>101</v>
      </c>
      <c r="O27" s="86">
        <v>1</v>
      </c>
      <c r="P27" s="86" t="s">
        <v>70</v>
      </c>
      <c r="Q27" s="95">
        <v>600</v>
      </c>
      <c r="R27" s="95">
        <f t="shared" si="11"/>
        <v>600</v>
      </c>
      <c r="S27" s="86">
        <v>1</v>
      </c>
      <c r="T27" s="95">
        <f t="shared" si="12"/>
        <v>600</v>
      </c>
      <c r="V27" s="75"/>
      <c r="W27" s="77"/>
      <c r="X27" s="77"/>
      <c r="Y27" s="87" t="s">
        <v>102</v>
      </c>
      <c r="Z27" s="86">
        <v>17</v>
      </c>
      <c r="AA27" s="86" t="s">
        <v>79</v>
      </c>
      <c r="AB27" s="95">
        <v>150</v>
      </c>
      <c r="AC27" s="95">
        <f t="shared" si="13"/>
        <v>2550</v>
      </c>
      <c r="AD27" s="86">
        <v>1</v>
      </c>
      <c r="AE27" s="95">
        <f t="shared" si="14"/>
        <v>2550</v>
      </c>
    </row>
    <row r="28" ht="17" customHeight="1" spans="1:31">
      <c r="A28" s="18"/>
      <c r="B28" s="36" t="s">
        <v>73</v>
      </c>
      <c r="C28" s="37"/>
      <c r="D28" s="37"/>
      <c r="E28" s="37"/>
      <c r="F28" s="63"/>
      <c r="G28" s="64">
        <f>SUM(G17:G27)</f>
        <v>10425</v>
      </c>
      <c r="H28" s="65"/>
      <c r="I28" s="64">
        <f>SUM(I17:I27)</f>
        <v>10425</v>
      </c>
      <c r="K28" s="75"/>
      <c r="L28" s="76"/>
      <c r="M28" s="77"/>
      <c r="N28" s="87" t="s">
        <v>103</v>
      </c>
      <c r="O28" s="86">
        <v>2</v>
      </c>
      <c r="P28" s="86" t="s">
        <v>70</v>
      </c>
      <c r="Q28" s="95">
        <v>600</v>
      </c>
      <c r="R28" s="95">
        <f t="shared" si="11"/>
        <v>1200</v>
      </c>
      <c r="S28" s="86">
        <v>1</v>
      </c>
      <c r="T28" s="95">
        <f t="shared" si="12"/>
        <v>1200</v>
      </c>
      <c r="V28" s="75"/>
      <c r="W28" s="78" t="s">
        <v>95</v>
      </c>
      <c r="X28" s="78"/>
      <c r="Y28" s="78"/>
      <c r="Z28" s="78"/>
      <c r="AA28" s="78"/>
      <c r="AB28" s="78"/>
      <c r="AC28" s="78"/>
      <c r="AD28" s="78"/>
      <c r="AE28" s="96">
        <f>SUM(AE22:AE27)</f>
        <v>46900</v>
      </c>
    </row>
    <row r="29" ht="18" customHeight="1" spans="1:31">
      <c r="A29" s="18"/>
      <c r="B29" s="38" t="s">
        <v>76</v>
      </c>
      <c r="C29" s="39" t="s">
        <v>104</v>
      </c>
      <c r="D29" s="40">
        <v>1</v>
      </c>
      <c r="E29" s="25" t="s">
        <v>31</v>
      </c>
      <c r="F29" s="59">
        <v>10000</v>
      </c>
      <c r="G29" s="57">
        <f t="shared" ref="G29:G32" si="15">D29*F29</f>
        <v>10000</v>
      </c>
      <c r="H29" s="17">
        <v>1</v>
      </c>
      <c r="I29" s="57">
        <f>G29*H29</f>
        <v>10000</v>
      </c>
      <c r="K29" s="75"/>
      <c r="L29" s="76"/>
      <c r="M29" s="74" t="s">
        <v>105</v>
      </c>
      <c r="N29" s="87" t="s">
        <v>106</v>
      </c>
      <c r="O29" s="86">
        <v>4</v>
      </c>
      <c r="P29" s="86" t="s">
        <v>79</v>
      </c>
      <c r="Q29" s="95">
        <v>350</v>
      </c>
      <c r="R29" s="95">
        <f t="shared" si="11"/>
        <v>1400</v>
      </c>
      <c r="S29" s="86">
        <v>1</v>
      </c>
      <c r="T29" s="95">
        <f t="shared" si="12"/>
        <v>1400</v>
      </c>
      <c r="V29" s="75"/>
      <c r="W29" s="74" t="s">
        <v>99</v>
      </c>
      <c r="X29" s="74" t="s">
        <v>100</v>
      </c>
      <c r="Y29" s="87" t="s">
        <v>101</v>
      </c>
      <c r="Z29" s="86">
        <v>1</v>
      </c>
      <c r="AA29" s="86" t="s">
        <v>70</v>
      </c>
      <c r="AB29" s="95">
        <v>0</v>
      </c>
      <c r="AC29" s="95">
        <f t="shared" ref="AC29:AC36" si="16">AB29*Z29</f>
        <v>0</v>
      </c>
      <c r="AD29" s="86">
        <v>1</v>
      </c>
      <c r="AE29" s="95">
        <f t="shared" ref="AE29:AE36" si="17">AC29*AD29</f>
        <v>0</v>
      </c>
    </row>
    <row r="30" spans="1:31">
      <c r="A30" s="18"/>
      <c r="B30" s="41"/>
      <c r="C30" s="39" t="s">
        <v>107</v>
      </c>
      <c r="D30" s="40">
        <v>80</v>
      </c>
      <c r="E30" s="25" t="s">
        <v>82</v>
      </c>
      <c r="F30" s="59">
        <v>108</v>
      </c>
      <c r="G30" s="57">
        <f t="shared" si="15"/>
        <v>8640</v>
      </c>
      <c r="H30" s="17">
        <v>1</v>
      </c>
      <c r="I30" s="57">
        <f>G30*H30</f>
        <v>8640</v>
      </c>
      <c r="K30" s="75"/>
      <c r="L30" s="76"/>
      <c r="M30" s="77"/>
      <c r="N30" s="87" t="s">
        <v>108</v>
      </c>
      <c r="O30" s="86">
        <v>1</v>
      </c>
      <c r="P30" s="86" t="s">
        <v>70</v>
      </c>
      <c r="Q30" s="95">
        <v>350</v>
      </c>
      <c r="R30" s="95">
        <f t="shared" si="11"/>
        <v>350</v>
      </c>
      <c r="S30" s="86">
        <v>1</v>
      </c>
      <c r="T30" s="95">
        <f t="shared" si="12"/>
        <v>350</v>
      </c>
      <c r="V30" s="75"/>
      <c r="W30" s="76"/>
      <c r="X30" s="77"/>
      <c r="Y30" s="87" t="s">
        <v>103</v>
      </c>
      <c r="Z30" s="86">
        <v>2</v>
      </c>
      <c r="AA30" s="86" t="s">
        <v>70</v>
      </c>
      <c r="AB30" s="95">
        <v>0</v>
      </c>
      <c r="AC30" s="95">
        <f t="shared" si="16"/>
        <v>0</v>
      </c>
      <c r="AD30" s="86">
        <v>1</v>
      </c>
      <c r="AE30" s="95">
        <f t="shared" si="17"/>
        <v>0</v>
      </c>
    </row>
    <row r="31" spans="1:31">
      <c r="A31" s="18"/>
      <c r="B31" s="41"/>
      <c r="C31" s="39" t="s">
        <v>109</v>
      </c>
      <c r="D31" s="40">
        <v>20</v>
      </c>
      <c r="E31" s="25" t="s">
        <v>79</v>
      </c>
      <c r="F31" s="59">
        <v>100</v>
      </c>
      <c r="G31" s="57">
        <f t="shared" si="15"/>
        <v>2000</v>
      </c>
      <c r="H31" s="17">
        <v>1</v>
      </c>
      <c r="I31" s="57">
        <f>G31*H31</f>
        <v>2000</v>
      </c>
      <c r="K31" s="75"/>
      <c r="L31" s="76"/>
      <c r="M31" s="86" t="s">
        <v>110</v>
      </c>
      <c r="N31" s="87" t="s">
        <v>111</v>
      </c>
      <c r="O31" s="86">
        <v>3</v>
      </c>
      <c r="P31" s="86" t="s">
        <v>79</v>
      </c>
      <c r="Q31" s="95">
        <v>2500</v>
      </c>
      <c r="R31" s="95">
        <f t="shared" si="11"/>
        <v>7500</v>
      </c>
      <c r="S31" s="86">
        <v>1</v>
      </c>
      <c r="T31" s="95">
        <f t="shared" si="12"/>
        <v>7500</v>
      </c>
      <c r="V31" s="75"/>
      <c r="W31" s="76"/>
      <c r="X31" s="74" t="s">
        <v>105</v>
      </c>
      <c r="Y31" s="87" t="s">
        <v>106</v>
      </c>
      <c r="Z31" s="86">
        <v>4</v>
      </c>
      <c r="AA31" s="86" t="s">
        <v>79</v>
      </c>
      <c r="AB31" s="95">
        <v>0</v>
      </c>
      <c r="AC31" s="95">
        <f t="shared" si="16"/>
        <v>0</v>
      </c>
      <c r="AD31" s="86">
        <v>1</v>
      </c>
      <c r="AE31" s="95">
        <f t="shared" si="17"/>
        <v>0</v>
      </c>
    </row>
    <row r="32" ht="25" customHeight="1" spans="1:31">
      <c r="A32" s="18"/>
      <c r="B32" s="42"/>
      <c r="C32" s="39" t="s">
        <v>86</v>
      </c>
      <c r="D32" s="40">
        <v>23</v>
      </c>
      <c r="E32" s="25" t="s">
        <v>88</v>
      </c>
      <c r="F32" s="59">
        <v>550</v>
      </c>
      <c r="G32" s="57">
        <f t="shared" si="15"/>
        <v>12650</v>
      </c>
      <c r="H32" s="17">
        <v>1</v>
      </c>
      <c r="I32" s="57">
        <f>G32*H32</f>
        <v>12650</v>
      </c>
      <c r="K32" s="75"/>
      <c r="L32" s="76"/>
      <c r="M32" s="74" t="s">
        <v>112</v>
      </c>
      <c r="N32" s="90" t="s">
        <v>113</v>
      </c>
      <c r="O32" s="74">
        <v>1</v>
      </c>
      <c r="P32" s="74" t="s">
        <v>114</v>
      </c>
      <c r="Q32" s="98">
        <v>2555</v>
      </c>
      <c r="R32" s="98">
        <f t="shared" si="11"/>
        <v>2555</v>
      </c>
      <c r="S32" s="74">
        <v>1</v>
      </c>
      <c r="T32" s="98">
        <f t="shared" si="12"/>
        <v>2555</v>
      </c>
      <c r="V32" s="75"/>
      <c r="W32" s="76"/>
      <c r="X32" s="77"/>
      <c r="Y32" s="87" t="s">
        <v>108</v>
      </c>
      <c r="Z32" s="86">
        <v>1</v>
      </c>
      <c r="AA32" s="86" t="s">
        <v>70</v>
      </c>
      <c r="AB32" s="95">
        <v>0</v>
      </c>
      <c r="AC32" s="95">
        <f t="shared" si="16"/>
        <v>0</v>
      </c>
      <c r="AD32" s="86">
        <v>1</v>
      </c>
      <c r="AE32" s="95">
        <f t="shared" si="17"/>
        <v>0</v>
      </c>
    </row>
    <row r="33" ht="17" customHeight="1" spans="1:31">
      <c r="A33" s="18"/>
      <c r="B33" s="36" t="s">
        <v>95</v>
      </c>
      <c r="C33" s="37"/>
      <c r="D33" s="37"/>
      <c r="E33" s="37"/>
      <c r="F33" s="63"/>
      <c r="G33" s="64">
        <f>SUM(G29:G29)</f>
        <v>10000</v>
      </c>
      <c r="H33" s="65"/>
      <c r="I33" s="64">
        <f>SUM(I29:I32)</f>
        <v>33290</v>
      </c>
      <c r="K33" s="75"/>
      <c r="L33" s="76"/>
      <c r="M33" s="86" t="s">
        <v>115</v>
      </c>
      <c r="N33" s="87" t="s">
        <v>116</v>
      </c>
      <c r="O33" s="86">
        <v>1</v>
      </c>
      <c r="P33" s="86" t="s">
        <v>37</v>
      </c>
      <c r="Q33" s="95">
        <v>1500</v>
      </c>
      <c r="R33" s="95">
        <f t="shared" si="11"/>
        <v>1500</v>
      </c>
      <c r="S33" s="86">
        <v>1</v>
      </c>
      <c r="T33" s="95">
        <f t="shared" si="12"/>
        <v>1500</v>
      </c>
      <c r="V33" s="75"/>
      <c r="W33" s="76"/>
      <c r="X33" s="86" t="s">
        <v>110</v>
      </c>
      <c r="Y33" s="87" t="s">
        <v>111</v>
      </c>
      <c r="Z33" s="86">
        <v>3</v>
      </c>
      <c r="AA33" s="86" t="s">
        <v>79</v>
      </c>
      <c r="AB33" s="95">
        <v>2500</v>
      </c>
      <c r="AC33" s="95">
        <f t="shared" si="16"/>
        <v>7500</v>
      </c>
      <c r="AD33" s="86">
        <v>1</v>
      </c>
      <c r="AE33" s="95">
        <f t="shared" si="17"/>
        <v>7500</v>
      </c>
    </row>
    <row r="34" s="2" customFormat="1" ht="16" spans="1:16348">
      <c r="A34" s="18"/>
      <c r="B34" s="43" t="s">
        <v>99</v>
      </c>
      <c r="C34" s="44" t="s">
        <v>117</v>
      </c>
      <c r="D34" s="45">
        <v>12</v>
      </c>
      <c r="E34" s="66" t="s">
        <v>37</v>
      </c>
      <c r="F34" s="59">
        <v>1500</v>
      </c>
      <c r="G34" s="57">
        <f t="shared" ref="G34:G36" si="18">D34*F34</f>
        <v>18000</v>
      </c>
      <c r="H34" s="17">
        <v>1</v>
      </c>
      <c r="I34" s="57">
        <f t="shared" ref="I34:I36" si="19">G34*H34</f>
        <v>18000</v>
      </c>
      <c r="J34" s="8"/>
      <c r="K34" s="75"/>
      <c r="L34" s="77"/>
      <c r="M34" s="86"/>
      <c r="N34" s="87" t="s">
        <v>118</v>
      </c>
      <c r="O34" s="86">
        <v>1</v>
      </c>
      <c r="P34" s="86" t="s">
        <v>37</v>
      </c>
      <c r="Q34" s="95">
        <v>3500</v>
      </c>
      <c r="R34" s="95">
        <f t="shared" si="11"/>
        <v>3500</v>
      </c>
      <c r="S34" s="86">
        <v>1</v>
      </c>
      <c r="T34" s="95">
        <f t="shared" si="12"/>
        <v>3500</v>
      </c>
      <c r="U34" s="10"/>
      <c r="V34" s="75"/>
      <c r="W34" s="76"/>
      <c r="X34" s="74" t="s">
        <v>112</v>
      </c>
      <c r="Y34" s="90" t="s">
        <v>113</v>
      </c>
      <c r="Z34" s="74">
        <v>1</v>
      </c>
      <c r="AA34" s="74" t="s">
        <v>114</v>
      </c>
      <c r="AB34" s="98">
        <v>0</v>
      </c>
      <c r="AC34" s="98">
        <f t="shared" si="16"/>
        <v>0</v>
      </c>
      <c r="AD34" s="74">
        <v>1</v>
      </c>
      <c r="AE34" s="98">
        <f t="shared" si="17"/>
        <v>0</v>
      </c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</row>
    <row r="35" s="2" customFormat="1" ht="16" spans="1:16348">
      <c r="A35" s="18"/>
      <c r="B35" s="46"/>
      <c r="C35" s="44" t="s">
        <v>119</v>
      </c>
      <c r="D35" s="45">
        <v>8</v>
      </c>
      <c r="E35" s="66" t="s">
        <v>37</v>
      </c>
      <c r="F35" s="59">
        <v>1000</v>
      </c>
      <c r="G35" s="57">
        <f t="shared" si="18"/>
        <v>8000</v>
      </c>
      <c r="H35" s="17">
        <v>1</v>
      </c>
      <c r="I35" s="57">
        <f t="shared" si="19"/>
        <v>8000</v>
      </c>
      <c r="J35" s="8"/>
      <c r="K35" s="80"/>
      <c r="L35" s="78" t="s">
        <v>120</v>
      </c>
      <c r="M35" s="78"/>
      <c r="N35" s="78"/>
      <c r="O35" s="78"/>
      <c r="P35" s="78"/>
      <c r="Q35" s="78"/>
      <c r="R35" s="78"/>
      <c r="S35" s="78"/>
      <c r="T35" s="96">
        <f>SUM(T27:T34)</f>
        <v>18605</v>
      </c>
      <c r="U35" s="10"/>
      <c r="V35" s="75"/>
      <c r="W35" s="76"/>
      <c r="X35" s="86" t="s">
        <v>115</v>
      </c>
      <c r="Y35" s="87" t="s">
        <v>116</v>
      </c>
      <c r="Z35" s="86">
        <v>1</v>
      </c>
      <c r="AA35" s="86" t="s">
        <v>37</v>
      </c>
      <c r="AB35" s="95">
        <v>500</v>
      </c>
      <c r="AC35" s="95">
        <f t="shared" si="16"/>
        <v>500</v>
      </c>
      <c r="AD35" s="86">
        <v>1</v>
      </c>
      <c r="AE35" s="95">
        <f t="shared" si="17"/>
        <v>500</v>
      </c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</row>
    <row r="36" ht="32" customHeight="1" spans="1:31">
      <c r="A36" s="18"/>
      <c r="B36" s="47"/>
      <c r="C36" s="44" t="s">
        <v>121</v>
      </c>
      <c r="D36" s="45">
        <v>3</v>
      </c>
      <c r="E36" s="66" t="s">
        <v>37</v>
      </c>
      <c r="F36" s="59">
        <v>1200</v>
      </c>
      <c r="G36" s="57">
        <f t="shared" si="18"/>
        <v>3600</v>
      </c>
      <c r="H36" s="17">
        <v>1</v>
      </c>
      <c r="I36" s="57">
        <f t="shared" si="19"/>
        <v>3600</v>
      </c>
      <c r="K36" s="81" t="s">
        <v>122</v>
      </c>
      <c r="L36" s="81"/>
      <c r="M36" s="81"/>
      <c r="N36" s="81"/>
      <c r="O36" s="81"/>
      <c r="P36" s="81"/>
      <c r="Q36" s="81"/>
      <c r="R36" s="81"/>
      <c r="S36" s="81"/>
      <c r="T36" s="100">
        <f>T14+T21+T26+T35</f>
        <v>116425</v>
      </c>
      <c r="V36" s="75"/>
      <c r="W36" s="77"/>
      <c r="X36" s="86"/>
      <c r="Y36" s="87" t="s">
        <v>118</v>
      </c>
      <c r="Z36" s="86">
        <v>1</v>
      </c>
      <c r="AA36" s="86" t="s">
        <v>37</v>
      </c>
      <c r="AB36" s="95">
        <v>1500</v>
      </c>
      <c r="AC36" s="95">
        <f t="shared" si="16"/>
        <v>1500</v>
      </c>
      <c r="AD36" s="86">
        <v>1</v>
      </c>
      <c r="AE36" s="95">
        <f t="shared" si="17"/>
        <v>1500</v>
      </c>
    </row>
    <row r="37" ht="17" customHeight="1" spans="1:31">
      <c r="A37" s="48"/>
      <c r="B37" s="36" t="s">
        <v>120</v>
      </c>
      <c r="C37" s="37"/>
      <c r="D37" s="37"/>
      <c r="E37" s="37"/>
      <c r="F37" s="37"/>
      <c r="G37" s="64">
        <f>SUM(G34:G36)</f>
        <v>29600</v>
      </c>
      <c r="H37" s="67"/>
      <c r="I37" s="64">
        <f>SUM(I34:I36)</f>
        <v>29600</v>
      </c>
      <c r="K37" s="82" t="s">
        <v>123</v>
      </c>
      <c r="L37" s="83" t="s">
        <v>14</v>
      </c>
      <c r="M37" s="86" t="s">
        <v>124</v>
      </c>
      <c r="N37" s="87" t="s">
        <v>23</v>
      </c>
      <c r="O37" s="86">
        <v>1</v>
      </c>
      <c r="P37" s="86" t="s">
        <v>24</v>
      </c>
      <c r="Q37" s="95">
        <v>300</v>
      </c>
      <c r="R37" s="95">
        <f>Q37*O37</f>
        <v>300</v>
      </c>
      <c r="S37" s="86">
        <v>1</v>
      </c>
      <c r="T37" s="95">
        <f t="shared" ref="T37:T42" si="20">R37*S37</f>
        <v>300</v>
      </c>
      <c r="V37" s="80"/>
      <c r="W37" s="78" t="s">
        <v>120</v>
      </c>
      <c r="X37" s="78"/>
      <c r="Y37" s="78"/>
      <c r="Z37" s="78"/>
      <c r="AA37" s="78"/>
      <c r="AB37" s="78"/>
      <c r="AC37" s="78"/>
      <c r="AD37" s="78"/>
      <c r="AE37" s="96">
        <f>SUM(AE29:AE36)</f>
        <v>9500</v>
      </c>
    </row>
    <row r="38" spans="1:31">
      <c r="A38" s="49" t="s">
        <v>125</v>
      </c>
      <c r="B38" s="50"/>
      <c r="C38" s="50"/>
      <c r="D38" s="50"/>
      <c r="E38" s="50"/>
      <c r="F38" s="50"/>
      <c r="G38" s="50"/>
      <c r="H38" s="68"/>
      <c r="I38" s="84">
        <f>I16+I28+I33++I37</f>
        <v>116503</v>
      </c>
      <c r="K38" s="82"/>
      <c r="L38" s="83"/>
      <c r="M38" s="86" t="s">
        <v>76</v>
      </c>
      <c r="N38" s="87" t="s">
        <v>126</v>
      </c>
      <c r="O38" s="86">
        <v>4</v>
      </c>
      <c r="P38" s="86" t="s">
        <v>127</v>
      </c>
      <c r="Q38" s="95">
        <v>350</v>
      </c>
      <c r="R38" s="95">
        <f>Q38*O38</f>
        <v>1400</v>
      </c>
      <c r="S38" s="83">
        <v>1</v>
      </c>
      <c r="T38" s="95">
        <f t="shared" si="20"/>
        <v>1400</v>
      </c>
      <c r="V38" s="104" t="s">
        <v>122</v>
      </c>
      <c r="W38" s="104"/>
      <c r="X38" s="104"/>
      <c r="Y38" s="104"/>
      <c r="Z38" s="104"/>
      <c r="AA38" s="104"/>
      <c r="AB38" s="104"/>
      <c r="AC38" s="104"/>
      <c r="AD38" s="104"/>
      <c r="AE38" s="107">
        <f>AE37+AE28+AE21+AE14</f>
        <v>90315</v>
      </c>
    </row>
    <row r="39" ht="18" customHeight="1" spans="1:31">
      <c r="A39" s="51" t="s">
        <v>123</v>
      </c>
      <c r="B39" s="15" t="s">
        <v>14</v>
      </c>
      <c r="C39" s="16" t="s">
        <v>128</v>
      </c>
      <c r="D39" s="17">
        <v>20</v>
      </c>
      <c r="E39" s="56" t="s">
        <v>16</v>
      </c>
      <c r="F39" s="57">
        <v>600</v>
      </c>
      <c r="G39" s="57">
        <f t="shared" ref="G39:G50" si="21">D39*F39</f>
        <v>12000</v>
      </c>
      <c r="H39" s="17">
        <v>1</v>
      </c>
      <c r="I39" s="57">
        <f t="shared" ref="I39:I50" si="22">G39*H39</f>
        <v>12000</v>
      </c>
      <c r="K39" s="82"/>
      <c r="L39" s="83"/>
      <c r="M39" s="86"/>
      <c r="N39" s="87" t="s">
        <v>129</v>
      </c>
      <c r="O39" s="86">
        <v>70</v>
      </c>
      <c r="P39" s="86" t="s">
        <v>20</v>
      </c>
      <c r="Q39" s="95">
        <v>70</v>
      </c>
      <c r="R39" s="95">
        <f>Q39*O39</f>
        <v>4900</v>
      </c>
      <c r="S39" s="83">
        <v>1</v>
      </c>
      <c r="T39" s="95">
        <f t="shared" si="20"/>
        <v>4900</v>
      </c>
      <c r="V39" s="82" t="s">
        <v>123</v>
      </c>
      <c r="W39" s="83" t="s">
        <v>14</v>
      </c>
      <c r="X39" s="86" t="s">
        <v>124</v>
      </c>
      <c r="Y39" s="87" t="s">
        <v>23</v>
      </c>
      <c r="Z39" s="86">
        <v>1</v>
      </c>
      <c r="AA39" s="86" t="s">
        <v>24</v>
      </c>
      <c r="AB39" s="95">
        <v>0</v>
      </c>
      <c r="AC39" s="95">
        <f t="shared" ref="AC39:AC43" si="23">AB39*Z39</f>
        <v>0</v>
      </c>
      <c r="AD39" s="86">
        <v>1</v>
      </c>
      <c r="AE39" s="95">
        <f t="shared" ref="AE39:AE50" si="24">AC39*AD39</f>
        <v>0</v>
      </c>
    </row>
    <row r="40" spans="1:31">
      <c r="A40" s="52"/>
      <c r="B40" s="19"/>
      <c r="C40" s="20" t="s">
        <v>130</v>
      </c>
      <c r="D40" s="17">
        <v>20</v>
      </c>
      <c r="E40" s="56" t="s">
        <v>16</v>
      </c>
      <c r="F40" s="57">
        <v>150</v>
      </c>
      <c r="G40" s="57">
        <f t="shared" ref="G40" si="25">D40*F40</f>
        <v>3000</v>
      </c>
      <c r="H40" s="17">
        <v>1</v>
      </c>
      <c r="I40" s="57">
        <f t="shared" ref="I40" si="26">G40*H40</f>
        <v>3000</v>
      </c>
      <c r="K40" s="82"/>
      <c r="L40" s="83"/>
      <c r="M40" s="86"/>
      <c r="N40" s="87" t="s">
        <v>131</v>
      </c>
      <c r="O40" s="86">
        <v>10</v>
      </c>
      <c r="P40" s="86" t="s">
        <v>79</v>
      </c>
      <c r="Q40" s="95">
        <v>200</v>
      </c>
      <c r="R40" s="95">
        <f>Q40*O40</f>
        <v>2000</v>
      </c>
      <c r="S40" s="83">
        <v>1</v>
      </c>
      <c r="T40" s="95">
        <f t="shared" si="20"/>
        <v>2000</v>
      </c>
      <c r="V40" s="82"/>
      <c r="W40" s="83"/>
      <c r="X40" s="86" t="s">
        <v>76</v>
      </c>
      <c r="Y40" s="87" t="s">
        <v>126</v>
      </c>
      <c r="Z40" s="86">
        <v>4</v>
      </c>
      <c r="AA40" s="86" t="s">
        <v>127</v>
      </c>
      <c r="AB40" s="95">
        <v>350</v>
      </c>
      <c r="AC40" s="95">
        <f t="shared" si="23"/>
        <v>1400</v>
      </c>
      <c r="AD40" s="83">
        <v>1</v>
      </c>
      <c r="AE40" s="95">
        <f t="shared" si="24"/>
        <v>1400</v>
      </c>
    </row>
    <row r="41" spans="1:31">
      <c r="A41" s="52"/>
      <c r="B41" s="19"/>
      <c r="C41" s="20" t="s">
        <v>25</v>
      </c>
      <c r="D41" s="21">
        <v>10</v>
      </c>
      <c r="E41" s="21" t="s">
        <v>26</v>
      </c>
      <c r="F41" s="57">
        <v>30</v>
      </c>
      <c r="G41" s="57">
        <f t="shared" ref="G41" si="27">D41*F41</f>
        <v>300</v>
      </c>
      <c r="H41" s="17">
        <v>1</v>
      </c>
      <c r="I41" s="57">
        <f t="shared" ref="I41" si="28">G41*H41</f>
        <v>300</v>
      </c>
      <c r="K41" s="82"/>
      <c r="L41" s="83"/>
      <c r="M41" s="86"/>
      <c r="N41" s="87" t="s">
        <v>132</v>
      </c>
      <c r="O41" s="86">
        <v>1</v>
      </c>
      <c r="P41" s="86" t="s">
        <v>70</v>
      </c>
      <c r="Q41" s="95">
        <v>1179</v>
      </c>
      <c r="R41" s="95">
        <f>Q41*O41</f>
        <v>1179</v>
      </c>
      <c r="S41" s="83">
        <v>1</v>
      </c>
      <c r="T41" s="95">
        <f t="shared" si="20"/>
        <v>1179</v>
      </c>
      <c r="V41" s="82"/>
      <c r="W41" s="83"/>
      <c r="X41" s="86"/>
      <c r="Y41" s="87" t="s">
        <v>129</v>
      </c>
      <c r="Z41" s="86">
        <v>70</v>
      </c>
      <c r="AA41" s="86" t="s">
        <v>20</v>
      </c>
      <c r="AB41" s="95">
        <v>70</v>
      </c>
      <c r="AC41" s="95">
        <f t="shared" si="23"/>
        <v>4900</v>
      </c>
      <c r="AD41" s="83">
        <v>1</v>
      </c>
      <c r="AE41" s="95">
        <f t="shared" si="24"/>
        <v>4900</v>
      </c>
    </row>
    <row r="42" ht="17" customHeight="1" spans="1:31">
      <c r="A42" s="52"/>
      <c r="B42" s="22" t="s">
        <v>29</v>
      </c>
      <c r="C42" s="23" t="s">
        <v>133</v>
      </c>
      <c r="D42" s="21">
        <v>1</v>
      </c>
      <c r="E42" s="21" t="s">
        <v>31</v>
      </c>
      <c r="F42" s="58">
        <v>3000</v>
      </c>
      <c r="G42" s="58">
        <f t="shared" si="21"/>
        <v>3000</v>
      </c>
      <c r="H42" s="21">
        <v>1</v>
      </c>
      <c r="I42" s="58">
        <f t="shared" si="22"/>
        <v>3000</v>
      </c>
      <c r="K42" s="82"/>
      <c r="L42" s="83"/>
      <c r="M42" s="86"/>
      <c r="N42" s="87" t="s">
        <v>134</v>
      </c>
      <c r="O42" s="86">
        <v>1</v>
      </c>
      <c r="P42" s="86" t="s">
        <v>114</v>
      </c>
      <c r="Q42" s="95">
        <f>SUM(Q38:Q41)*10%</f>
        <v>179.9</v>
      </c>
      <c r="R42" s="95">
        <f>SUM(R38:R41)*10%</f>
        <v>947.9</v>
      </c>
      <c r="S42" s="83">
        <v>1</v>
      </c>
      <c r="T42" s="95">
        <f t="shared" si="20"/>
        <v>947.9</v>
      </c>
      <c r="V42" s="82"/>
      <c r="W42" s="83"/>
      <c r="X42" s="86"/>
      <c r="Y42" s="87" t="s">
        <v>131</v>
      </c>
      <c r="Z42" s="86">
        <v>10</v>
      </c>
      <c r="AA42" s="86" t="s">
        <v>79</v>
      </c>
      <c r="AB42" s="95">
        <v>200</v>
      </c>
      <c r="AC42" s="95">
        <f t="shared" si="23"/>
        <v>2000</v>
      </c>
      <c r="AD42" s="83">
        <v>1</v>
      </c>
      <c r="AE42" s="95">
        <f t="shared" si="24"/>
        <v>2000</v>
      </c>
    </row>
    <row r="43" spans="1:31">
      <c r="A43" s="52"/>
      <c r="B43" s="22"/>
      <c r="C43" s="23" t="s">
        <v>34</v>
      </c>
      <c r="D43" s="21">
        <v>1</v>
      </c>
      <c r="E43" s="21" t="s">
        <v>31</v>
      </c>
      <c r="F43" s="58">
        <v>1000</v>
      </c>
      <c r="G43" s="58">
        <f t="shared" si="21"/>
        <v>1000</v>
      </c>
      <c r="H43" s="21">
        <v>1</v>
      </c>
      <c r="I43" s="58">
        <f t="shared" si="22"/>
        <v>1000</v>
      </c>
      <c r="K43" s="82"/>
      <c r="L43" s="83"/>
      <c r="M43" s="86" t="s">
        <v>135</v>
      </c>
      <c r="N43" s="87" t="s">
        <v>136</v>
      </c>
      <c r="O43" s="86">
        <v>1</v>
      </c>
      <c r="P43" s="86" t="s">
        <v>31</v>
      </c>
      <c r="Q43" s="95">
        <v>0</v>
      </c>
      <c r="R43" s="95">
        <f t="shared" ref="R43:R48" si="29">Q43*O43</f>
        <v>0</v>
      </c>
      <c r="S43" s="86">
        <v>1</v>
      </c>
      <c r="T43" s="95">
        <f t="shared" ref="T43:T48" si="30">R43*S43</f>
        <v>0</v>
      </c>
      <c r="V43" s="82"/>
      <c r="W43" s="83"/>
      <c r="X43" s="86"/>
      <c r="Y43" s="87" t="s">
        <v>132</v>
      </c>
      <c r="Z43" s="86">
        <v>1</v>
      </c>
      <c r="AA43" s="86" t="s">
        <v>70</v>
      </c>
      <c r="AB43" s="95">
        <v>1179</v>
      </c>
      <c r="AC43" s="95">
        <f t="shared" si="23"/>
        <v>1179</v>
      </c>
      <c r="AD43" s="83">
        <v>1</v>
      </c>
      <c r="AE43" s="95">
        <f t="shared" si="24"/>
        <v>1179</v>
      </c>
    </row>
    <row r="44" ht="21" customHeight="1" spans="1:31">
      <c r="A44" s="52"/>
      <c r="B44" s="22"/>
      <c r="C44" s="16" t="s">
        <v>40</v>
      </c>
      <c r="D44" s="21">
        <v>1</v>
      </c>
      <c r="E44" s="21" t="s">
        <v>31</v>
      </c>
      <c r="F44" s="58">
        <v>1000</v>
      </c>
      <c r="G44" s="58">
        <f t="shared" si="21"/>
        <v>1000</v>
      </c>
      <c r="H44" s="21">
        <v>1</v>
      </c>
      <c r="I44" s="58">
        <f t="shared" si="22"/>
        <v>1000</v>
      </c>
      <c r="K44" s="82"/>
      <c r="L44" s="83"/>
      <c r="M44" s="86" t="s">
        <v>44</v>
      </c>
      <c r="N44" s="87" t="s">
        <v>45</v>
      </c>
      <c r="O44" s="86">
        <v>11</v>
      </c>
      <c r="P44" s="86" t="s">
        <v>46</v>
      </c>
      <c r="Q44" s="95">
        <v>20</v>
      </c>
      <c r="R44" s="95">
        <f t="shared" si="29"/>
        <v>220</v>
      </c>
      <c r="S44" s="86">
        <v>1</v>
      </c>
      <c r="T44" s="95">
        <f t="shared" si="30"/>
        <v>220</v>
      </c>
      <c r="V44" s="82"/>
      <c r="W44" s="83"/>
      <c r="X44" s="86"/>
      <c r="Y44" s="87" t="s">
        <v>134</v>
      </c>
      <c r="Z44" s="86">
        <v>1</v>
      </c>
      <c r="AA44" s="86" t="s">
        <v>114</v>
      </c>
      <c r="AB44" s="95">
        <f>SUM(AB40:AB43)*8%</f>
        <v>143.92</v>
      </c>
      <c r="AC44" s="95">
        <f>SUM(AC40:AC43)*8%</f>
        <v>758.32</v>
      </c>
      <c r="AD44" s="83">
        <v>1</v>
      </c>
      <c r="AE44" s="95">
        <f t="shared" si="24"/>
        <v>758.32</v>
      </c>
    </row>
    <row r="45" spans="1:31">
      <c r="A45" s="52"/>
      <c r="B45" s="22"/>
      <c r="C45" s="23" t="s">
        <v>43</v>
      </c>
      <c r="D45" s="21">
        <v>1</v>
      </c>
      <c r="E45" s="21" t="s">
        <v>31</v>
      </c>
      <c r="F45" s="58">
        <v>800</v>
      </c>
      <c r="G45" s="58">
        <f t="shared" si="21"/>
        <v>800</v>
      </c>
      <c r="H45" s="21">
        <v>1</v>
      </c>
      <c r="I45" s="58">
        <f t="shared" si="22"/>
        <v>800</v>
      </c>
      <c r="K45" s="82"/>
      <c r="L45" s="83"/>
      <c r="M45" s="86"/>
      <c r="N45" s="87" t="s">
        <v>137</v>
      </c>
      <c r="O45" s="86">
        <v>1</v>
      </c>
      <c r="P45" s="86" t="s">
        <v>24</v>
      </c>
      <c r="Q45" s="95">
        <v>3000</v>
      </c>
      <c r="R45" s="95">
        <f t="shared" si="29"/>
        <v>3000</v>
      </c>
      <c r="S45" s="86">
        <v>1</v>
      </c>
      <c r="T45" s="95">
        <f t="shared" si="30"/>
        <v>3000</v>
      </c>
      <c r="V45" s="82"/>
      <c r="W45" s="83"/>
      <c r="X45" s="86" t="s">
        <v>135</v>
      </c>
      <c r="Y45" s="87" t="s">
        <v>136</v>
      </c>
      <c r="Z45" s="86">
        <v>1</v>
      </c>
      <c r="AA45" s="86" t="s">
        <v>31</v>
      </c>
      <c r="AB45" s="95">
        <v>0</v>
      </c>
      <c r="AC45" s="95">
        <f t="shared" ref="AC45:AC50" si="31">AB45*Z45</f>
        <v>0</v>
      </c>
      <c r="AD45" s="86">
        <v>1</v>
      </c>
      <c r="AE45" s="95">
        <f t="shared" si="24"/>
        <v>0</v>
      </c>
    </row>
    <row r="46" spans="1:31">
      <c r="A46" s="52"/>
      <c r="B46" s="24" t="s">
        <v>44</v>
      </c>
      <c r="C46" s="22" t="s">
        <v>47</v>
      </c>
      <c r="D46" s="25">
        <v>1</v>
      </c>
      <c r="E46" s="25" t="s">
        <v>46</v>
      </c>
      <c r="F46" s="59">
        <v>1600</v>
      </c>
      <c r="G46" s="57">
        <f t="shared" si="21"/>
        <v>1600</v>
      </c>
      <c r="H46" s="17">
        <v>1</v>
      </c>
      <c r="I46" s="57">
        <f t="shared" si="22"/>
        <v>1600</v>
      </c>
      <c r="K46" s="82"/>
      <c r="L46" s="83"/>
      <c r="M46" s="86"/>
      <c r="N46" s="87" t="s">
        <v>51</v>
      </c>
      <c r="O46" s="86">
        <v>1</v>
      </c>
      <c r="P46" s="86" t="s">
        <v>24</v>
      </c>
      <c r="Q46" s="95">
        <v>200</v>
      </c>
      <c r="R46" s="95">
        <f t="shared" si="29"/>
        <v>200</v>
      </c>
      <c r="S46" s="86">
        <v>1</v>
      </c>
      <c r="T46" s="95">
        <f t="shared" si="30"/>
        <v>200</v>
      </c>
      <c r="V46" s="82"/>
      <c r="W46" s="83"/>
      <c r="X46" s="86" t="s">
        <v>44</v>
      </c>
      <c r="Y46" s="87" t="s">
        <v>45</v>
      </c>
      <c r="Z46" s="86">
        <v>11</v>
      </c>
      <c r="AA46" s="86" t="s">
        <v>46</v>
      </c>
      <c r="AB46" s="95">
        <v>10</v>
      </c>
      <c r="AC46" s="95">
        <f t="shared" si="31"/>
        <v>110</v>
      </c>
      <c r="AD46" s="86">
        <v>1</v>
      </c>
      <c r="AE46" s="95">
        <f t="shared" si="24"/>
        <v>110</v>
      </c>
    </row>
    <row r="47" spans="1:31">
      <c r="A47" s="52"/>
      <c r="B47" s="26"/>
      <c r="C47" s="22" t="s">
        <v>49</v>
      </c>
      <c r="D47" s="25">
        <v>3</v>
      </c>
      <c r="E47" s="25" t="s">
        <v>50</v>
      </c>
      <c r="F47" s="59">
        <v>140</v>
      </c>
      <c r="G47" s="57">
        <f t="shared" si="21"/>
        <v>420</v>
      </c>
      <c r="H47" s="17">
        <v>1</v>
      </c>
      <c r="I47" s="57">
        <f t="shared" si="22"/>
        <v>420</v>
      </c>
      <c r="K47" s="82"/>
      <c r="L47" s="83"/>
      <c r="M47" s="86"/>
      <c r="N47" s="87" t="s">
        <v>53</v>
      </c>
      <c r="O47" s="86">
        <v>4</v>
      </c>
      <c r="P47" s="86" t="s">
        <v>50</v>
      </c>
      <c r="Q47" s="95">
        <v>200</v>
      </c>
      <c r="R47" s="95">
        <f t="shared" si="29"/>
        <v>800</v>
      </c>
      <c r="S47" s="86">
        <v>1</v>
      </c>
      <c r="T47" s="95">
        <f t="shared" si="30"/>
        <v>800</v>
      </c>
      <c r="V47" s="82"/>
      <c r="W47" s="83"/>
      <c r="X47" s="86"/>
      <c r="Y47" s="87" t="s">
        <v>137</v>
      </c>
      <c r="Z47" s="86">
        <v>1</v>
      </c>
      <c r="AA47" s="86" t="s">
        <v>24</v>
      </c>
      <c r="AB47" s="95">
        <v>1600</v>
      </c>
      <c r="AC47" s="95">
        <f t="shared" si="31"/>
        <v>1600</v>
      </c>
      <c r="AD47" s="86">
        <v>1</v>
      </c>
      <c r="AE47" s="95">
        <f t="shared" si="24"/>
        <v>1600</v>
      </c>
    </row>
    <row r="48" spans="1:31">
      <c r="A48" s="52"/>
      <c r="B48" s="26"/>
      <c r="C48" s="22" t="s">
        <v>52</v>
      </c>
      <c r="D48" s="25">
        <v>50</v>
      </c>
      <c r="E48" s="25" t="s">
        <v>46</v>
      </c>
      <c r="F48" s="59">
        <v>5</v>
      </c>
      <c r="G48" s="57">
        <f t="shared" si="21"/>
        <v>250</v>
      </c>
      <c r="H48" s="17">
        <v>1</v>
      </c>
      <c r="I48" s="57">
        <f t="shared" si="22"/>
        <v>250</v>
      </c>
      <c r="K48" s="82"/>
      <c r="L48" s="83" t="s">
        <v>29</v>
      </c>
      <c r="M48" s="86" t="s">
        <v>41</v>
      </c>
      <c r="N48" s="87" t="s">
        <v>42</v>
      </c>
      <c r="O48" s="86">
        <v>1</v>
      </c>
      <c r="P48" s="86" t="s">
        <v>24</v>
      </c>
      <c r="Q48" s="95">
        <v>2000</v>
      </c>
      <c r="R48" s="95">
        <f t="shared" si="29"/>
        <v>2000</v>
      </c>
      <c r="S48" s="86">
        <v>1</v>
      </c>
      <c r="T48" s="95">
        <f t="shared" si="30"/>
        <v>2000</v>
      </c>
      <c r="V48" s="82"/>
      <c r="W48" s="83"/>
      <c r="X48" s="86"/>
      <c r="Y48" s="87" t="s">
        <v>51</v>
      </c>
      <c r="Z48" s="86">
        <v>1</v>
      </c>
      <c r="AA48" s="86" t="s">
        <v>24</v>
      </c>
      <c r="AB48" s="95">
        <v>150</v>
      </c>
      <c r="AC48" s="95">
        <f t="shared" si="31"/>
        <v>150</v>
      </c>
      <c r="AD48" s="86">
        <v>1</v>
      </c>
      <c r="AE48" s="95">
        <f t="shared" si="24"/>
        <v>150</v>
      </c>
    </row>
    <row r="49" ht="22" customHeight="1" spans="1:31">
      <c r="A49" s="52"/>
      <c r="B49" s="26"/>
      <c r="C49" s="22" t="s">
        <v>54</v>
      </c>
      <c r="D49" s="25">
        <v>1</v>
      </c>
      <c r="E49" s="25" t="s">
        <v>46</v>
      </c>
      <c r="F49" s="59">
        <v>140</v>
      </c>
      <c r="G49" s="57">
        <f t="shared" si="21"/>
        <v>140</v>
      </c>
      <c r="H49" s="17">
        <v>1</v>
      </c>
      <c r="I49" s="57">
        <f t="shared" si="22"/>
        <v>140</v>
      </c>
      <c r="K49" s="82"/>
      <c r="L49" s="85" t="s">
        <v>55</v>
      </c>
      <c r="M49" s="78"/>
      <c r="N49" s="78"/>
      <c r="O49" s="78"/>
      <c r="P49" s="78"/>
      <c r="Q49" s="78"/>
      <c r="R49" s="78"/>
      <c r="S49" s="78"/>
      <c r="T49" s="96">
        <f>SUM(T37:T48)</f>
        <v>16946.9</v>
      </c>
      <c r="V49" s="82"/>
      <c r="W49" s="83"/>
      <c r="X49" s="86"/>
      <c r="Y49" s="87" t="s">
        <v>53</v>
      </c>
      <c r="Z49" s="86">
        <v>4</v>
      </c>
      <c r="AA49" s="86" t="s">
        <v>50</v>
      </c>
      <c r="AB49" s="95">
        <v>130</v>
      </c>
      <c r="AC49" s="95">
        <f t="shared" si="31"/>
        <v>520</v>
      </c>
      <c r="AD49" s="86">
        <v>1</v>
      </c>
      <c r="AE49" s="95">
        <f t="shared" si="24"/>
        <v>520</v>
      </c>
    </row>
    <row r="50" spans="1:31">
      <c r="A50" s="52"/>
      <c r="B50" s="27"/>
      <c r="C50" s="28" t="s">
        <v>56</v>
      </c>
      <c r="D50" s="29">
        <v>10</v>
      </c>
      <c r="E50" s="25" t="s">
        <v>46</v>
      </c>
      <c r="F50" s="59">
        <v>8</v>
      </c>
      <c r="G50" s="57">
        <f t="shared" si="21"/>
        <v>80</v>
      </c>
      <c r="H50" s="17">
        <v>1</v>
      </c>
      <c r="I50" s="57">
        <f t="shared" si="22"/>
        <v>80</v>
      </c>
      <c r="K50" s="82"/>
      <c r="L50" s="51" t="s">
        <v>138</v>
      </c>
      <c r="M50" s="86" t="s">
        <v>139</v>
      </c>
      <c r="N50" s="87" t="s">
        <v>140</v>
      </c>
      <c r="O50" s="86">
        <v>1</v>
      </c>
      <c r="P50" s="86" t="s">
        <v>31</v>
      </c>
      <c r="Q50" s="95">
        <v>3500</v>
      </c>
      <c r="R50" s="95">
        <f>Q50*O50</f>
        <v>3500</v>
      </c>
      <c r="S50" s="86">
        <v>1</v>
      </c>
      <c r="T50" s="95">
        <f>R50*S50</f>
        <v>3500</v>
      </c>
      <c r="V50" s="82"/>
      <c r="W50" s="83" t="s">
        <v>29</v>
      </c>
      <c r="X50" s="86" t="s">
        <v>41</v>
      </c>
      <c r="Y50" s="87" t="s">
        <v>42</v>
      </c>
      <c r="Z50" s="86">
        <v>1</v>
      </c>
      <c r="AA50" s="86" t="s">
        <v>24</v>
      </c>
      <c r="AB50" s="95">
        <v>0</v>
      </c>
      <c r="AC50" s="95">
        <f t="shared" si="31"/>
        <v>0</v>
      </c>
      <c r="AD50" s="86">
        <v>1</v>
      </c>
      <c r="AE50" s="95">
        <f t="shared" si="24"/>
        <v>0</v>
      </c>
    </row>
    <row r="51" spans="1:31">
      <c r="A51" s="52"/>
      <c r="B51" s="30" t="s">
        <v>55</v>
      </c>
      <c r="C51" s="31"/>
      <c r="D51" s="31"/>
      <c r="E51" s="31"/>
      <c r="F51" s="60"/>
      <c r="G51" s="61">
        <f>SUM(G39:G50)</f>
        <v>23590</v>
      </c>
      <c r="H51" s="62"/>
      <c r="I51" s="61">
        <f>SUM(I39:I50)</f>
        <v>23590</v>
      </c>
      <c r="K51" s="82"/>
      <c r="L51" s="52"/>
      <c r="M51" s="74" t="s">
        <v>58</v>
      </c>
      <c r="N51" s="87" t="s">
        <v>141</v>
      </c>
      <c r="O51" s="74">
        <v>1</v>
      </c>
      <c r="P51" s="74" t="s">
        <v>31</v>
      </c>
      <c r="Q51" s="98">
        <v>8000</v>
      </c>
      <c r="R51" s="98">
        <f>Q51*O51</f>
        <v>8000</v>
      </c>
      <c r="S51" s="74">
        <v>1</v>
      </c>
      <c r="T51" s="98">
        <f>R51*S51</f>
        <v>8000</v>
      </c>
      <c r="V51" s="82"/>
      <c r="W51" s="85" t="s">
        <v>55</v>
      </c>
      <c r="X51" s="78"/>
      <c r="Y51" s="78"/>
      <c r="Z51" s="78"/>
      <c r="AA51" s="78"/>
      <c r="AB51" s="78"/>
      <c r="AC51" s="78"/>
      <c r="AD51" s="78"/>
      <c r="AE51" s="96">
        <f>SUM(AE39:AE50)</f>
        <v>12617.32</v>
      </c>
    </row>
    <row r="52" spans="1:31">
      <c r="A52" s="52"/>
      <c r="B52" s="32" t="s">
        <v>61</v>
      </c>
      <c r="C52" s="33" t="s">
        <v>62</v>
      </c>
      <c r="D52" s="29">
        <v>3</v>
      </c>
      <c r="E52" s="25" t="s">
        <v>63</v>
      </c>
      <c r="F52" s="59">
        <v>300</v>
      </c>
      <c r="G52" s="57">
        <f t="shared" ref="G52:G59" si="32">D52*F52</f>
        <v>900</v>
      </c>
      <c r="H52" s="17">
        <v>1</v>
      </c>
      <c r="I52" s="57">
        <f t="shared" ref="I52:I59" si="33">G52*H52</f>
        <v>900</v>
      </c>
      <c r="K52" s="82"/>
      <c r="L52" s="52"/>
      <c r="M52" s="76"/>
      <c r="N52" s="87" t="s">
        <v>60</v>
      </c>
      <c r="O52" s="76"/>
      <c r="P52" s="76"/>
      <c r="Q52" s="97"/>
      <c r="R52" s="97"/>
      <c r="S52" s="76"/>
      <c r="T52" s="97"/>
      <c r="V52" s="82"/>
      <c r="W52" s="51" t="s">
        <v>138</v>
      </c>
      <c r="X52" s="86" t="s">
        <v>139</v>
      </c>
      <c r="Y52" s="87" t="s">
        <v>140</v>
      </c>
      <c r="Z52" s="86">
        <v>1</v>
      </c>
      <c r="AA52" s="86" t="s">
        <v>31</v>
      </c>
      <c r="AB52" s="95">
        <v>0</v>
      </c>
      <c r="AC52" s="95">
        <f>AB52*Z52</f>
        <v>0</v>
      </c>
      <c r="AD52" s="86">
        <v>1</v>
      </c>
      <c r="AE52" s="95">
        <f>AC52*AD52</f>
        <v>0</v>
      </c>
    </row>
    <row r="53" spans="1:31">
      <c r="A53" s="52"/>
      <c r="B53" s="34"/>
      <c r="C53" s="33" t="s">
        <v>65</v>
      </c>
      <c r="D53" s="29">
        <v>2</v>
      </c>
      <c r="E53" s="25" t="s">
        <v>50</v>
      </c>
      <c r="F53" s="59">
        <v>225</v>
      </c>
      <c r="G53" s="57">
        <f t="shared" si="32"/>
        <v>450</v>
      </c>
      <c r="H53" s="17">
        <v>1</v>
      </c>
      <c r="I53" s="57">
        <f t="shared" si="33"/>
        <v>450</v>
      </c>
      <c r="K53" s="82"/>
      <c r="L53" s="52"/>
      <c r="M53" s="76"/>
      <c r="N53" s="87" t="s">
        <v>64</v>
      </c>
      <c r="O53" s="76"/>
      <c r="P53" s="76"/>
      <c r="Q53" s="97"/>
      <c r="R53" s="97"/>
      <c r="S53" s="76"/>
      <c r="T53" s="97"/>
      <c r="V53" s="82"/>
      <c r="W53" s="52"/>
      <c r="X53" s="74" t="s">
        <v>58</v>
      </c>
      <c r="Y53" s="87" t="s">
        <v>141</v>
      </c>
      <c r="Z53" s="74">
        <v>1</v>
      </c>
      <c r="AA53" s="74" t="s">
        <v>31</v>
      </c>
      <c r="AB53" s="98">
        <v>8000</v>
      </c>
      <c r="AC53" s="98">
        <f>AB53*Z53</f>
        <v>8000</v>
      </c>
      <c r="AD53" s="74">
        <v>1</v>
      </c>
      <c r="AE53" s="98">
        <f>AC53*AD53</f>
        <v>8000</v>
      </c>
    </row>
    <row r="54" spans="1:31">
      <c r="A54" s="52"/>
      <c r="B54" s="34"/>
      <c r="C54" s="33" t="s">
        <v>67</v>
      </c>
      <c r="D54" s="29">
        <v>1</v>
      </c>
      <c r="E54" s="25" t="s">
        <v>50</v>
      </c>
      <c r="F54" s="59">
        <v>150</v>
      </c>
      <c r="G54" s="57">
        <f t="shared" si="32"/>
        <v>150</v>
      </c>
      <c r="H54" s="17">
        <v>1</v>
      </c>
      <c r="I54" s="57">
        <f t="shared" si="33"/>
        <v>150</v>
      </c>
      <c r="K54" s="82"/>
      <c r="L54" s="52"/>
      <c r="M54" s="76"/>
      <c r="N54" s="87" t="s">
        <v>66</v>
      </c>
      <c r="O54" s="76"/>
      <c r="P54" s="76"/>
      <c r="Q54" s="97"/>
      <c r="R54" s="97"/>
      <c r="S54" s="76"/>
      <c r="T54" s="97"/>
      <c r="V54" s="82"/>
      <c r="W54" s="52"/>
      <c r="X54" s="76"/>
      <c r="Y54" s="87" t="s">
        <v>60</v>
      </c>
      <c r="Z54" s="76"/>
      <c r="AA54" s="76"/>
      <c r="AB54" s="97"/>
      <c r="AC54" s="97"/>
      <c r="AD54" s="76"/>
      <c r="AE54" s="97"/>
    </row>
    <row r="55" spans="1:31">
      <c r="A55" s="52"/>
      <c r="B55" s="34"/>
      <c r="C55" s="33" t="s">
        <v>69</v>
      </c>
      <c r="D55" s="29">
        <v>1</v>
      </c>
      <c r="E55" s="25" t="s">
        <v>70</v>
      </c>
      <c r="F55" s="59">
        <v>225</v>
      </c>
      <c r="G55" s="57">
        <f t="shared" si="32"/>
        <v>225</v>
      </c>
      <c r="H55" s="17">
        <v>1</v>
      </c>
      <c r="I55" s="57">
        <f t="shared" si="33"/>
        <v>225</v>
      </c>
      <c r="K55" s="82"/>
      <c r="L55" s="52"/>
      <c r="M55" s="76"/>
      <c r="N55" s="87" t="s">
        <v>68</v>
      </c>
      <c r="O55" s="76"/>
      <c r="P55" s="76"/>
      <c r="Q55" s="97"/>
      <c r="R55" s="97"/>
      <c r="S55" s="76"/>
      <c r="T55" s="97"/>
      <c r="V55" s="82"/>
      <c r="W55" s="52"/>
      <c r="X55" s="76"/>
      <c r="Y55" s="87" t="s">
        <v>64</v>
      </c>
      <c r="Z55" s="76"/>
      <c r="AA55" s="76"/>
      <c r="AB55" s="97"/>
      <c r="AC55" s="97"/>
      <c r="AD55" s="76"/>
      <c r="AE55" s="97"/>
    </row>
    <row r="56" spans="1:31">
      <c r="A56" s="52"/>
      <c r="B56" s="34"/>
      <c r="C56" s="33" t="s">
        <v>72</v>
      </c>
      <c r="D56" s="25">
        <v>1</v>
      </c>
      <c r="E56" s="25" t="s">
        <v>63</v>
      </c>
      <c r="F56" s="59">
        <v>600</v>
      </c>
      <c r="G56" s="57">
        <f t="shared" si="32"/>
        <v>600</v>
      </c>
      <c r="H56" s="17">
        <v>1</v>
      </c>
      <c r="I56" s="57">
        <f t="shared" si="33"/>
        <v>600</v>
      </c>
      <c r="K56" s="82"/>
      <c r="L56" s="53"/>
      <c r="M56" s="77"/>
      <c r="N56" s="87" t="s">
        <v>71</v>
      </c>
      <c r="O56" s="77"/>
      <c r="P56" s="77"/>
      <c r="Q56" s="99"/>
      <c r="R56" s="99"/>
      <c r="S56" s="77"/>
      <c r="T56" s="99"/>
      <c r="V56" s="82"/>
      <c r="W56" s="52"/>
      <c r="X56" s="76"/>
      <c r="Y56" s="87" t="s">
        <v>66</v>
      </c>
      <c r="Z56" s="76"/>
      <c r="AA56" s="76"/>
      <c r="AB56" s="97"/>
      <c r="AC56" s="97"/>
      <c r="AD56" s="76"/>
      <c r="AE56" s="97"/>
    </row>
    <row r="57" ht="22" customHeight="1" spans="1:31">
      <c r="A57" s="52"/>
      <c r="B57" s="33" t="s">
        <v>74</v>
      </c>
      <c r="C57" s="35" t="s">
        <v>75</v>
      </c>
      <c r="D57" s="29">
        <v>1</v>
      </c>
      <c r="E57" s="25" t="s">
        <v>70</v>
      </c>
      <c r="F57" s="59">
        <v>1500</v>
      </c>
      <c r="G57" s="57">
        <f t="shared" si="32"/>
        <v>1500</v>
      </c>
      <c r="H57" s="17">
        <v>1</v>
      </c>
      <c r="I57" s="57">
        <f t="shared" si="33"/>
        <v>1500</v>
      </c>
      <c r="K57" s="82"/>
      <c r="L57" s="85" t="s">
        <v>73</v>
      </c>
      <c r="M57" s="78"/>
      <c r="N57" s="78"/>
      <c r="O57" s="78"/>
      <c r="P57" s="78"/>
      <c r="Q57" s="78"/>
      <c r="R57" s="78"/>
      <c r="S57" s="78"/>
      <c r="T57" s="96">
        <f>SUM(T50:T56)</f>
        <v>11500</v>
      </c>
      <c r="V57" s="82"/>
      <c r="W57" s="52"/>
      <c r="X57" s="76"/>
      <c r="Y57" s="87" t="s">
        <v>68</v>
      </c>
      <c r="Z57" s="76"/>
      <c r="AA57" s="76"/>
      <c r="AB57" s="97"/>
      <c r="AC57" s="97"/>
      <c r="AD57" s="76"/>
      <c r="AE57" s="97"/>
    </row>
    <row r="58" spans="1:31">
      <c r="A58" s="52"/>
      <c r="B58" s="32" t="s">
        <v>80</v>
      </c>
      <c r="C58" s="33" t="s">
        <v>81</v>
      </c>
      <c r="D58" s="25">
        <v>1</v>
      </c>
      <c r="E58" s="25" t="s">
        <v>82</v>
      </c>
      <c r="F58" s="59">
        <v>500</v>
      </c>
      <c r="G58" s="57">
        <f t="shared" si="32"/>
        <v>500</v>
      </c>
      <c r="H58" s="17">
        <v>1</v>
      </c>
      <c r="I58" s="57">
        <f t="shared" si="33"/>
        <v>500</v>
      </c>
      <c r="K58" s="82"/>
      <c r="L58" s="51" t="s">
        <v>99</v>
      </c>
      <c r="M58" s="74" t="s">
        <v>100</v>
      </c>
      <c r="N58" s="87" t="s">
        <v>101</v>
      </c>
      <c r="O58" s="86">
        <v>1</v>
      </c>
      <c r="P58" s="86" t="s">
        <v>70</v>
      </c>
      <c r="Q58" s="95">
        <v>600</v>
      </c>
      <c r="R58" s="95">
        <f>Q58*O58</f>
        <v>600</v>
      </c>
      <c r="S58" s="83">
        <v>1</v>
      </c>
      <c r="T58" s="95">
        <f t="shared" ref="T58:T63" si="34">R58*S58</f>
        <v>600</v>
      </c>
      <c r="V58" s="82"/>
      <c r="W58" s="53"/>
      <c r="X58" s="77"/>
      <c r="Y58" s="87" t="s">
        <v>71</v>
      </c>
      <c r="Z58" s="77"/>
      <c r="AA58" s="77"/>
      <c r="AB58" s="99"/>
      <c r="AC58" s="99"/>
      <c r="AD58" s="77"/>
      <c r="AE58" s="99"/>
    </row>
    <row r="59" spans="1:31">
      <c r="A59" s="52"/>
      <c r="B59" s="35"/>
      <c r="C59" s="33" t="s">
        <v>85</v>
      </c>
      <c r="D59" s="25">
        <v>1</v>
      </c>
      <c r="E59" s="25" t="s">
        <v>82</v>
      </c>
      <c r="F59" s="59">
        <v>1500</v>
      </c>
      <c r="G59" s="57">
        <f t="shared" si="32"/>
        <v>1500</v>
      </c>
      <c r="H59" s="17">
        <v>1</v>
      </c>
      <c r="I59" s="57">
        <f t="shared" si="33"/>
        <v>1500</v>
      </c>
      <c r="K59" s="82"/>
      <c r="L59" s="52"/>
      <c r="M59" s="77"/>
      <c r="N59" s="87" t="s">
        <v>103</v>
      </c>
      <c r="O59" s="86">
        <v>2</v>
      </c>
      <c r="P59" s="86" t="s">
        <v>70</v>
      </c>
      <c r="Q59" s="95">
        <v>600</v>
      </c>
      <c r="R59" s="95">
        <f>Q59*O59</f>
        <v>1200</v>
      </c>
      <c r="S59" s="83">
        <v>1</v>
      </c>
      <c r="T59" s="95">
        <f t="shared" si="34"/>
        <v>1200</v>
      </c>
      <c r="V59" s="82"/>
      <c r="W59" s="85" t="s">
        <v>73</v>
      </c>
      <c r="X59" s="78"/>
      <c r="Y59" s="78"/>
      <c r="Z59" s="78"/>
      <c r="AA59" s="78"/>
      <c r="AB59" s="78"/>
      <c r="AC59" s="78"/>
      <c r="AD59" s="78"/>
      <c r="AE59" s="96">
        <f>SUM(AE52:AE58)</f>
        <v>8000</v>
      </c>
    </row>
    <row r="60" spans="1:31">
      <c r="A60" s="52"/>
      <c r="B60" s="36" t="s">
        <v>73</v>
      </c>
      <c r="C60" s="37"/>
      <c r="D60" s="37"/>
      <c r="E60" s="37"/>
      <c r="F60" s="63"/>
      <c r="G60" s="64">
        <f>SUM(G52:G59)</f>
        <v>5825</v>
      </c>
      <c r="H60" s="65"/>
      <c r="I60" s="64">
        <f>SUM(I52:I59)</f>
        <v>5825</v>
      </c>
      <c r="K60" s="82"/>
      <c r="L60" s="52"/>
      <c r="M60" s="74" t="s">
        <v>105</v>
      </c>
      <c r="N60" s="87" t="s">
        <v>142</v>
      </c>
      <c r="O60" s="86">
        <v>2</v>
      </c>
      <c r="P60" s="86" t="s">
        <v>79</v>
      </c>
      <c r="Q60" s="95">
        <v>350</v>
      </c>
      <c r="R60" s="95">
        <f>Q60*O60</f>
        <v>700</v>
      </c>
      <c r="S60" s="83">
        <v>1</v>
      </c>
      <c r="T60" s="95">
        <f t="shared" si="34"/>
        <v>700</v>
      </c>
      <c r="V60" s="82"/>
      <c r="W60" s="51" t="s">
        <v>99</v>
      </c>
      <c r="X60" s="74" t="s">
        <v>100</v>
      </c>
      <c r="Y60" s="87" t="s">
        <v>101</v>
      </c>
      <c r="Z60" s="86">
        <v>1</v>
      </c>
      <c r="AA60" s="86" t="s">
        <v>70</v>
      </c>
      <c r="AB60" s="95">
        <v>0</v>
      </c>
      <c r="AC60" s="95">
        <f t="shared" ref="AC60:AC67" si="35">AB60*Z60</f>
        <v>0</v>
      </c>
      <c r="AD60" s="83">
        <v>1</v>
      </c>
      <c r="AE60" s="95">
        <f t="shared" ref="AE60:AE67" si="36">AC60*AD60</f>
        <v>0</v>
      </c>
    </row>
    <row r="61" spans="1:31">
      <c r="A61" s="52"/>
      <c r="B61" s="43" t="s">
        <v>99</v>
      </c>
      <c r="C61" s="39" t="s">
        <v>143</v>
      </c>
      <c r="D61" s="45">
        <v>6</v>
      </c>
      <c r="E61" s="66" t="s">
        <v>37</v>
      </c>
      <c r="F61" s="59">
        <v>1500</v>
      </c>
      <c r="G61" s="57">
        <f t="shared" ref="G61:G63" si="37">D61*F61</f>
        <v>9000</v>
      </c>
      <c r="H61" s="17">
        <v>1</v>
      </c>
      <c r="I61" s="57">
        <f t="shared" ref="I61:I63" si="38">G61*H61</f>
        <v>9000</v>
      </c>
      <c r="K61" s="82"/>
      <c r="L61" s="52"/>
      <c r="M61" s="77"/>
      <c r="N61" s="87" t="s">
        <v>108</v>
      </c>
      <c r="O61" s="86">
        <v>1</v>
      </c>
      <c r="P61" s="86" t="s">
        <v>70</v>
      </c>
      <c r="Q61" s="95">
        <v>350</v>
      </c>
      <c r="R61" s="95">
        <f>Q61*O61</f>
        <v>350</v>
      </c>
      <c r="S61" s="83">
        <v>1</v>
      </c>
      <c r="T61" s="95">
        <f t="shared" si="34"/>
        <v>350</v>
      </c>
      <c r="V61" s="82"/>
      <c r="W61" s="52"/>
      <c r="X61" s="77"/>
      <c r="Y61" s="87" t="s">
        <v>103</v>
      </c>
      <c r="Z61" s="86">
        <v>2</v>
      </c>
      <c r="AA61" s="86" t="s">
        <v>70</v>
      </c>
      <c r="AB61" s="95">
        <v>250</v>
      </c>
      <c r="AC61" s="95">
        <f t="shared" si="35"/>
        <v>500</v>
      </c>
      <c r="AD61" s="83">
        <v>1</v>
      </c>
      <c r="AE61" s="95">
        <f t="shared" si="36"/>
        <v>500</v>
      </c>
    </row>
    <row r="62" spans="1:31">
      <c r="A62" s="52"/>
      <c r="B62" s="46"/>
      <c r="C62" s="39" t="s">
        <v>144</v>
      </c>
      <c r="D62" s="45">
        <v>4</v>
      </c>
      <c r="E62" s="66" t="s">
        <v>37</v>
      </c>
      <c r="F62" s="59">
        <v>1000</v>
      </c>
      <c r="G62" s="57">
        <f t="shared" si="37"/>
        <v>4000</v>
      </c>
      <c r="H62" s="17">
        <v>1</v>
      </c>
      <c r="I62" s="57">
        <f t="shared" si="38"/>
        <v>4000</v>
      </c>
      <c r="K62" s="82"/>
      <c r="L62" s="52"/>
      <c r="M62" s="86" t="s">
        <v>110</v>
      </c>
      <c r="N62" s="87" t="s">
        <v>145</v>
      </c>
      <c r="O62" s="86">
        <v>0</v>
      </c>
      <c r="P62" s="86" t="s">
        <v>79</v>
      </c>
      <c r="Q62" s="95">
        <v>3000</v>
      </c>
      <c r="R62" s="95">
        <f>Q62*O62</f>
        <v>0</v>
      </c>
      <c r="S62" s="83">
        <v>1</v>
      </c>
      <c r="T62" s="95">
        <f t="shared" si="34"/>
        <v>0</v>
      </c>
      <c r="V62" s="82"/>
      <c r="W62" s="52"/>
      <c r="X62" s="74" t="s">
        <v>105</v>
      </c>
      <c r="Y62" s="87" t="s">
        <v>142</v>
      </c>
      <c r="Z62" s="86">
        <v>2</v>
      </c>
      <c r="AA62" s="86" t="s">
        <v>79</v>
      </c>
      <c r="AB62" s="95">
        <v>0</v>
      </c>
      <c r="AC62" s="95">
        <f t="shared" si="35"/>
        <v>0</v>
      </c>
      <c r="AD62" s="83">
        <v>1</v>
      </c>
      <c r="AE62" s="95">
        <f t="shared" si="36"/>
        <v>0</v>
      </c>
    </row>
    <row r="63" spans="1:31">
      <c r="A63" s="52"/>
      <c r="B63" s="47"/>
      <c r="C63" s="39" t="s">
        <v>146</v>
      </c>
      <c r="D63" s="45">
        <v>2</v>
      </c>
      <c r="E63" s="66" t="s">
        <v>37</v>
      </c>
      <c r="F63" s="59">
        <v>1200</v>
      </c>
      <c r="G63" s="57">
        <f t="shared" si="37"/>
        <v>2400</v>
      </c>
      <c r="H63" s="17">
        <v>1</v>
      </c>
      <c r="I63" s="57">
        <f t="shared" si="38"/>
        <v>2400</v>
      </c>
      <c r="K63" s="82"/>
      <c r="L63" s="52"/>
      <c r="M63" s="86" t="s">
        <v>112</v>
      </c>
      <c r="N63" s="87" t="s">
        <v>113</v>
      </c>
      <c r="O63" s="86">
        <v>1</v>
      </c>
      <c r="P63" s="86" t="s">
        <v>114</v>
      </c>
      <c r="Q63" s="95">
        <v>1465</v>
      </c>
      <c r="R63" s="95">
        <f t="shared" ref="R63:R68" si="39">Q63*O63</f>
        <v>1465</v>
      </c>
      <c r="S63" s="86">
        <v>1</v>
      </c>
      <c r="T63" s="95">
        <f t="shared" si="34"/>
        <v>1465</v>
      </c>
      <c r="V63" s="82"/>
      <c r="W63" s="52"/>
      <c r="X63" s="77"/>
      <c r="Y63" s="87" t="s">
        <v>108</v>
      </c>
      <c r="Z63" s="86">
        <v>1</v>
      </c>
      <c r="AA63" s="86" t="s">
        <v>70</v>
      </c>
      <c r="AB63" s="95">
        <v>0</v>
      </c>
      <c r="AC63" s="95">
        <f t="shared" si="35"/>
        <v>0</v>
      </c>
      <c r="AD63" s="83">
        <v>1</v>
      </c>
      <c r="AE63" s="95">
        <f t="shared" si="36"/>
        <v>0</v>
      </c>
    </row>
    <row r="64" spans="1:31">
      <c r="A64" s="53"/>
      <c r="B64" s="36" t="s">
        <v>95</v>
      </c>
      <c r="C64" s="37"/>
      <c r="D64" s="37"/>
      <c r="E64" s="37"/>
      <c r="F64" s="37"/>
      <c r="G64" s="64">
        <f>SUM(G61:G63)</f>
        <v>15400</v>
      </c>
      <c r="H64" s="67"/>
      <c r="I64" s="64">
        <f>SUM(I61:I63)</f>
        <v>15400</v>
      </c>
      <c r="K64" s="82"/>
      <c r="L64" s="52"/>
      <c r="M64" s="86" t="s">
        <v>81</v>
      </c>
      <c r="N64" s="87" t="s">
        <v>118</v>
      </c>
      <c r="O64" s="86">
        <v>1</v>
      </c>
      <c r="P64" s="86" t="s">
        <v>37</v>
      </c>
      <c r="Q64" s="95">
        <v>2000</v>
      </c>
      <c r="R64" s="95">
        <f t="shared" si="39"/>
        <v>2000</v>
      </c>
      <c r="S64" s="83">
        <v>1</v>
      </c>
      <c r="T64" s="95">
        <f t="shared" ref="T64:T68" si="40">R64*S64</f>
        <v>2000</v>
      </c>
      <c r="V64" s="82"/>
      <c r="W64" s="52"/>
      <c r="X64" s="86" t="s">
        <v>110</v>
      </c>
      <c r="Y64" s="87" t="s">
        <v>145</v>
      </c>
      <c r="Z64" s="86">
        <v>1</v>
      </c>
      <c r="AA64" s="86" t="s">
        <v>79</v>
      </c>
      <c r="AB64" s="95">
        <v>3000</v>
      </c>
      <c r="AC64" s="95">
        <f t="shared" si="35"/>
        <v>3000</v>
      </c>
      <c r="AD64" s="83">
        <v>1</v>
      </c>
      <c r="AE64" s="95">
        <f t="shared" si="36"/>
        <v>3000</v>
      </c>
    </row>
    <row r="65" ht="31" customHeight="1" spans="1:31">
      <c r="A65" s="49" t="s">
        <v>147</v>
      </c>
      <c r="B65" s="50"/>
      <c r="C65" s="50"/>
      <c r="D65" s="50"/>
      <c r="E65" s="50"/>
      <c r="F65" s="50"/>
      <c r="G65" s="50"/>
      <c r="H65" s="68"/>
      <c r="I65" s="84">
        <f>I51+I60+I64</f>
        <v>44815</v>
      </c>
      <c r="K65" s="82"/>
      <c r="L65" s="53"/>
      <c r="M65" s="86" t="s">
        <v>98</v>
      </c>
      <c r="N65" s="87" t="s">
        <v>148</v>
      </c>
      <c r="O65" s="86">
        <v>1</v>
      </c>
      <c r="P65" s="86" t="s">
        <v>37</v>
      </c>
      <c r="Q65" s="95">
        <v>2500</v>
      </c>
      <c r="R65" s="95">
        <f t="shared" si="39"/>
        <v>2500</v>
      </c>
      <c r="S65" s="83">
        <v>1</v>
      </c>
      <c r="T65" s="95">
        <f t="shared" si="40"/>
        <v>2500</v>
      </c>
      <c r="V65" s="82"/>
      <c r="W65" s="52"/>
      <c r="X65" s="86" t="s">
        <v>112</v>
      </c>
      <c r="Y65" s="87" t="s">
        <v>113</v>
      </c>
      <c r="Z65" s="86">
        <v>1</v>
      </c>
      <c r="AA65" s="86" t="s">
        <v>114</v>
      </c>
      <c r="AB65" s="95">
        <v>0</v>
      </c>
      <c r="AC65" s="95">
        <f t="shared" si="35"/>
        <v>0</v>
      </c>
      <c r="AD65" s="86">
        <v>1</v>
      </c>
      <c r="AE65" s="95">
        <f t="shared" si="36"/>
        <v>0</v>
      </c>
    </row>
    <row r="66" spans="1:31">
      <c r="A66" s="51" t="s">
        <v>149</v>
      </c>
      <c r="B66" s="15" t="s">
        <v>14</v>
      </c>
      <c r="C66" s="16" t="s">
        <v>150</v>
      </c>
      <c r="D66" s="17">
        <v>40</v>
      </c>
      <c r="E66" s="56" t="s">
        <v>16</v>
      </c>
      <c r="F66" s="57">
        <v>600</v>
      </c>
      <c r="G66" s="57">
        <f t="shared" ref="G66:G68" si="41">D66*F66</f>
        <v>24000</v>
      </c>
      <c r="H66" s="21">
        <v>3</v>
      </c>
      <c r="I66" s="57">
        <f t="shared" ref="I66:I68" si="42">G66*H66</f>
        <v>72000</v>
      </c>
      <c r="K66" s="82"/>
      <c r="L66" s="85" t="s">
        <v>95</v>
      </c>
      <c r="M66" s="78"/>
      <c r="N66" s="78"/>
      <c r="O66" s="78"/>
      <c r="P66" s="78"/>
      <c r="Q66" s="78"/>
      <c r="R66" s="78"/>
      <c r="S66" s="78"/>
      <c r="T66" s="126">
        <f>SUM(T58:T65)</f>
        <v>8815</v>
      </c>
      <c r="V66" s="82"/>
      <c r="W66" s="52"/>
      <c r="X66" s="86" t="s">
        <v>81</v>
      </c>
      <c r="Y66" s="87" t="s">
        <v>118</v>
      </c>
      <c r="Z66" s="86">
        <v>1</v>
      </c>
      <c r="AA66" s="86" t="s">
        <v>37</v>
      </c>
      <c r="AB66" s="95">
        <v>1000</v>
      </c>
      <c r="AC66" s="95">
        <f t="shared" si="35"/>
        <v>1000</v>
      </c>
      <c r="AD66" s="83">
        <v>1</v>
      </c>
      <c r="AE66" s="95">
        <f t="shared" si="36"/>
        <v>1000</v>
      </c>
    </row>
    <row r="67" ht="31" customHeight="1" spans="1:31">
      <c r="A67" s="52"/>
      <c r="B67" s="19"/>
      <c r="C67" s="20" t="s">
        <v>151</v>
      </c>
      <c r="D67" s="17">
        <v>40</v>
      </c>
      <c r="E67" s="17" t="s">
        <v>16</v>
      </c>
      <c r="F67" s="57">
        <v>150</v>
      </c>
      <c r="G67" s="57">
        <f t="shared" si="41"/>
        <v>6000</v>
      </c>
      <c r="H67" s="21">
        <v>3</v>
      </c>
      <c r="I67" s="57">
        <f t="shared" si="42"/>
        <v>18000</v>
      </c>
      <c r="K67" s="81" t="s">
        <v>152</v>
      </c>
      <c r="L67" s="81"/>
      <c r="M67" s="81"/>
      <c r="N67" s="81"/>
      <c r="O67" s="81"/>
      <c r="P67" s="81"/>
      <c r="Q67" s="81"/>
      <c r="R67" s="81"/>
      <c r="S67" s="81"/>
      <c r="T67" s="100">
        <f>T49+T57+T66</f>
        <v>37261.9</v>
      </c>
      <c r="V67" s="82"/>
      <c r="W67" s="53"/>
      <c r="X67" s="86" t="s">
        <v>98</v>
      </c>
      <c r="Y67" s="87" t="s">
        <v>148</v>
      </c>
      <c r="Z67" s="86">
        <v>1</v>
      </c>
      <c r="AA67" s="86" t="s">
        <v>37</v>
      </c>
      <c r="AB67" s="95">
        <v>1500</v>
      </c>
      <c r="AC67" s="95">
        <f t="shared" si="35"/>
        <v>1500</v>
      </c>
      <c r="AD67" s="83">
        <v>1</v>
      </c>
      <c r="AE67" s="95">
        <f t="shared" si="36"/>
        <v>1500</v>
      </c>
    </row>
    <row r="68" spans="1:31">
      <c r="A68" s="52"/>
      <c r="B68" s="19"/>
      <c r="C68" s="20" t="s">
        <v>25</v>
      </c>
      <c r="D68" s="21">
        <v>15</v>
      </c>
      <c r="E68" s="21" t="s">
        <v>26</v>
      </c>
      <c r="F68" s="57">
        <v>30</v>
      </c>
      <c r="G68" s="57">
        <f t="shared" si="41"/>
        <v>450</v>
      </c>
      <c r="H68" s="21">
        <v>3</v>
      </c>
      <c r="I68" s="57">
        <f t="shared" si="42"/>
        <v>1350</v>
      </c>
      <c r="K68" s="86" t="s">
        <v>149</v>
      </c>
      <c r="L68" s="51" t="s">
        <v>14</v>
      </c>
      <c r="M68" s="86" t="s">
        <v>124</v>
      </c>
      <c r="N68" s="87" t="s">
        <v>23</v>
      </c>
      <c r="O68" s="86">
        <v>1</v>
      </c>
      <c r="P68" s="86" t="s">
        <v>24</v>
      </c>
      <c r="Q68" s="95">
        <v>300</v>
      </c>
      <c r="R68" s="95">
        <f t="shared" si="39"/>
        <v>300</v>
      </c>
      <c r="S68" s="86">
        <v>3</v>
      </c>
      <c r="T68" s="95">
        <f t="shared" si="40"/>
        <v>900</v>
      </c>
      <c r="V68" s="82"/>
      <c r="W68" s="85" t="s">
        <v>95</v>
      </c>
      <c r="X68" s="78"/>
      <c r="Y68" s="78"/>
      <c r="Z68" s="78"/>
      <c r="AA68" s="78"/>
      <c r="AB68" s="78"/>
      <c r="AC68" s="78"/>
      <c r="AD68" s="78"/>
      <c r="AE68" s="126">
        <f>SUM(AE60:AE67)</f>
        <v>6000</v>
      </c>
    </row>
    <row r="69" spans="1:31">
      <c r="A69" s="52"/>
      <c r="B69" s="108" t="s">
        <v>29</v>
      </c>
      <c r="C69" s="23" t="s">
        <v>34</v>
      </c>
      <c r="D69" s="21">
        <v>1</v>
      </c>
      <c r="E69" s="21" t="s">
        <v>31</v>
      </c>
      <c r="F69" s="58">
        <v>1000</v>
      </c>
      <c r="G69" s="58">
        <f t="shared" ref="G69:G76" si="43">D69*F69</f>
        <v>1000</v>
      </c>
      <c r="H69" s="21">
        <v>3</v>
      </c>
      <c r="I69" s="58">
        <f t="shared" ref="I69:I76" si="44">G69*H69</f>
        <v>3000</v>
      </c>
      <c r="K69" s="86"/>
      <c r="L69" s="52"/>
      <c r="M69" s="74" t="s">
        <v>153</v>
      </c>
      <c r="N69" s="123" t="s">
        <v>154</v>
      </c>
      <c r="O69" s="124">
        <v>9</v>
      </c>
      <c r="P69" s="86" t="s">
        <v>70</v>
      </c>
      <c r="Q69" s="95">
        <v>418</v>
      </c>
      <c r="R69" s="95">
        <f t="shared" ref="R69:R94" si="45">Q69*O69</f>
        <v>3762</v>
      </c>
      <c r="S69" s="86">
        <v>1</v>
      </c>
      <c r="T69" s="95">
        <f t="shared" ref="T69:T94" si="46">R69*S69</f>
        <v>3762</v>
      </c>
      <c r="V69" s="104" t="s">
        <v>152</v>
      </c>
      <c r="W69" s="104"/>
      <c r="X69" s="104"/>
      <c r="Y69" s="104"/>
      <c r="Z69" s="104"/>
      <c r="AA69" s="104"/>
      <c r="AB69" s="104"/>
      <c r="AC69" s="104"/>
      <c r="AD69" s="104"/>
      <c r="AE69" s="107">
        <f>AE51+AE59+AE68</f>
        <v>26617.32</v>
      </c>
    </row>
    <row r="70" spans="1:31">
      <c r="A70" s="52"/>
      <c r="B70" s="109"/>
      <c r="C70" s="16" t="s">
        <v>40</v>
      </c>
      <c r="D70" s="21">
        <v>1</v>
      </c>
      <c r="E70" s="21" t="s">
        <v>31</v>
      </c>
      <c r="F70" s="58">
        <v>1000</v>
      </c>
      <c r="G70" s="58">
        <f t="shared" si="43"/>
        <v>1000</v>
      </c>
      <c r="H70" s="21">
        <v>3</v>
      </c>
      <c r="I70" s="58">
        <f t="shared" si="44"/>
        <v>3000</v>
      </c>
      <c r="K70" s="86"/>
      <c r="L70" s="52"/>
      <c r="M70" s="76"/>
      <c r="N70" s="123" t="s">
        <v>155</v>
      </c>
      <c r="O70" s="124">
        <v>10</v>
      </c>
      <c r="P70" s="86" t="s">
        <v>79</v>
      </c>
      <c r="Q70" s="95">
        <v>80</v>
      </c>
      <c r="R70" s="95">
        <f t="shared" si="45"/>
        <v>800</v>
      </c>
      <c r="S70" s="86">
        <v>1</v>
      </c>
      <c r="T70" s="95">
        <f t="shared" si="46"/>
        <v>800</v>
      </c>
      <c r="V70" s="82" t="s">
        <v>149</v>
      </c>
      <c r="W70" s="51" t="s">
        <v>14</v>
      </c>
      <c r="X70" s="86" t="s">
        <v>124</v>
      </c>
      <c r="Y70" s="87" t="s">
        <v>23</v>
      </c>
      <c r="Z70" s="86">
        <v>1</v>
      </c>
      <c r="AA70" s="86" t="s">
        <v>24</v>
      </c>
      <c r="AB70" s="95">
        <v>0</v>
      </c>
      <c r="AC70" s="95">
        <f t="shared" ref="AC70:AC96" si="47">AB70*Z70</f>
        <v>0</v>
      </c>
      <c r="AD70" s="86">
        <v>3</v>
      </c>
      <c r="AE70" s="95">
        <f t="shared" ref="AE70:AE96" si="48">AC70*AD70</f>
        <v>0</v>
      </c>
    </row>
    <row r="71" spans="1:31">
      <c r="A71" s="52"/>
      <c r="B71" s="110"/>
      <c r="C71" s="23" t="s">
        <v>43</v>
      </c>
      <c r="D71" s="21">
        <v>1</v>
      </c>
      <c r="E71" s="21" t="s">
        <v>31</v>
      </c>
      <c r="F71" s="58">
        <v>800</v>
      </c>
      <c r="G71" s="58">
        <f t="shared" si="43"/>
        <v>800</v>
      </c>
      <c r="H71" s="21">
        <v>3</v>
      </c>
      <c r="I71" s="58">
        <f t="shared" si="44"/>
        <v>2400</v>
      </c>
      <c r="K71" s="86"/>
      <c r="L71" s="52"/>
      <c r="M71" s="76"/>
      <c r="N71" s="123" t="s">
        <v>156</v>
      </c>
      <c r="O71" s="124">
        <v>60</v>
      </c>
      <c r="P71" s="86" t="s">
        <v>88</v>
      </c>
      <c r="Q71" s="95">
        <v>80</v>
      </c>
      <c r="R71" s="95">
        <f t="shared" si="45"/>
        <v>4800</v>
      </c>
      <c r="S71" s="86">
        <v>1</v>
      </c>
      <c r="T71" s="95">
        <f t="shared" si="46"/>
        <v>4800</v>
      </c>
      <c r="V71" s="82"/>
      <c r="W71" s="52"/>
      <c r="X71" s="74" t="s">
        <v>153</v>
      </c>
      <c r="Y71" s="123" t="s">
        <v>154</v>
      </c>
      <c r="Z71" s="124">
        <v>9</v>
      </c>
      <c r="AA71" s="86" t="s">
        <v>70</v>
      </c>
      <c r="AB71" s="95">
        <v>418</v>
      </c>
      <c r="AC71" s="95">
        <f t="shared" si="47"/>
        <v>3762</v>
      </c>
      <c r="AD71" s="86">
        <v>1</v>
      </c>
      <c r="AE71" s="95">
        <f t="shared" si="48"/>
        <v>3762</v>
      </c>
    </row>
    <row r="72" spans="1:31">
      <c r="A72" s="52"/>
      <c r="B72" s="24" t="s">
        <v>44</v>
      </c>
      <c r="C72" s="22" t="s">
        <v>47</v>
      </c>
      <c r="D72" s="25">
        <v>1</v>
      </c>
      <c r="E72" s="25" t="s">
        <v>46</v>
      </c>
      <c r="F72" s="59">
        <v>1600</v>
      </c>
      <c r="G72" s="57">
        <f t="shared" si="43"/>
        <v>1600</v>
      </c>
      <c r="H72" s="17">
        <v>3</v>
      </c>
      <c r="I72" s="57">
        <f t="shared" si="44"/>
        <v>4800</v>
      </c>
      <c r="K72" s="86"/>
      <c r="L72" s="52"/>
      <c r="M72" s="76"/>
      <c r="N72" s="123" t="s">
        <v>157</v>
      </c>
      <c r="O72" s="124">
        <v>10</v>
      </c>
      <c r="P72" s="86" t="s">
        <v>79</v>
      </c>
      <c r="Q72" s="95">
        <v>200</v>
      </c>
      <c r="R72" s="95">
        <f t="shared" si="45"/>
        <v>2000</v>
      </c>
      <c r="S72" s="86">
        <v>1</v>
      </c>
      <c r="T72" s="95">
        <f t="shared" si="46"/>
        <v>2000</v>
      </c>
      <c r="V72" s="82"/>
      <c r="W72" s="52"/>
      <c r="X72" s="76"/>
      <c r="Y72" s="123" t="s">
        <v>155</v>
      </c>
      <c r="Z72" s="124">
        <v>10</v>
      </c>
      <c r="AA72" s="86" t="s">
        <v>79</v>
      </c>
      <c r="AB72" s="95">
        <v>80</v>
      </c>
      <c r="AC72" s="95">
        <f t="shared" si="47"/>
        <v>800</v>
      </c>
      <c r="AD72" s="86">
        <v>1</v>
      </c>
      <c r="AE72" s="95">
        <f t="shared" si="48"/>
        <v>800</v>
      </c>
    </row>
    <row r="73" spans="1:31">
      <c r="A73" s="52"/>
      <c r="B73" s="26"/>
      <c r="C73" s="22" t="s">
        <v>49</v>
      </c>
      <c r="D73" s="25">
        <v>3</v>
      </c>
      <c r="E73" s="25" t="s">
        <v>50</v>
      </c>
      <c r="F73" s="59">
        <v>140</v>
      </c>
      <c r="G73" s="57">
        <f t="shared" si="43"/>
        <v>420</v>
      </c>
      <c r="H73" s="17">
        <v>3</v>
      </c>
      <c r="I73" s="57">
        <f t="shared" si="44"/>
        <v>1260</v>
      </c>
      <c r="K73" s="86"/>
      <c r="L73" s="52"/>
      <c r="M73" s="76"/>
      <c r="N73" s="123" t="s">
        <v>158</v>
      </c>
      <c r="O73" s="124">
        <v>10</v>
      </c>
      <c r="P73" s="86" t="s">
        <v>79</v>
      </c>
      <c r="Q73" s="95">
        <v>150</v>
      </c>
      <c r="R73" s="95">
        <f t="shared" si="45"/>
        <v>1500</v>
      </c>
      <c r="S73" s="86">
        <v>1</v>
      </c>
      <c r="T73" s="95">
        <f t="shared" si="46"/>
        <v>1500</v>
      </c>
      <c r="V73" s="82"/>
      <c r="W73" s="52"/>
      <c r="X73" s="76"/>
      <c r="Y73" s="123" t="s">
        <v>156</v>
      </c>
      <c r="Z73" s="124">
        <v>60</v>
      </c>
      <c r="AA73" s="86" t="s">
        <v>88</v>
      </c>
      <c r="AB73" s="95">
        <v>80</v>
      </c>
      <c r="AC73" s="95">
        <f t="shared" si="47"/>
        <v>4800</v>
      </c>
      <c r="AD73" s="86">
        <v>1</v>
      </c>
      <c r="AE73" s="95">
        <f t="shared" si="48"/>
        <v>4800</v>
      </c>
    </row>
    <row r="74" spans="1:31">
      <c r="A74" s="52"/>
      <c r="B74" s="26"/>
      <c r="C74" s="22" t="s">
        <v>52</v>
      </c>
      <c r="D74" s="25">
        <v>50</v>
      </c>
      <c r="E74" s="25" t="s">
        <v>46</v>
      </c>
      <c r="F74" s="59">
        <v>5</v>
      </c>
      <c r="G74" s="57">
        <f t="shared" si="43"/>
        <v>250</v>
      </c>
      <c r="H74" s="17">
        <v>3</v>
      </c>
      <c r="I74" s="57">
        <f t="shared" si="44"/>
        <v>750</v>
      </c>
      <c r="K74" s="86"/>
      <c r="L74" s="52"/>
      <c r="M74" s="76"/>
      <c r="N74" s="123" t="s">
        <v>129</v>
      </c>
      <c r="O74" s="124">
        <v>60</v>
      </c>
      <c r="P74" s="86" t="s">
        <v>79</v>
      </c>
      <c r="Q74" s="95">
        <v>30</v>
      </c>
      <c r="R74" s="95">
        <f t="shared" si="45"/>
        <v>1800</v>
      </c>
      <c r="S74" s="86">
        <v>1</v>
      </c>
      <c r="T74" s="95">
        <f t="shared" si="46"/>
        <v>1800</v>
      </c>
      <c r="V74" s="82"/>
      <c r="W74" s="52"/>
      <c r="X74" s="76"/>
      <c r="Y74" s="123" t="s">
        <v>157</v>
      </c>
      <c r="Z74" s="124">
        <v>10</v>
      </c>
      <c r="AA74" s="86" t="s">
        <v>79</v>
      </c>
      <c r="AB74" s="95">
        <v>200</v>
      </c>
      <c r="AC74" s="95">
        <f t="shared" si="47"/>
        <v>2000</v>
      </c>
      <c r="AD74" s="86">
        <v>1</v>
      </c>
      <c r="AE74" s="95">
        <f t="shared" si="48"/>
        <v>2000</v>
      </c>
    </row>
    <row r="75" spans="1:31">
      <c r="A75" s="52"/>
      <c r="B75" s="26"/>
      <c r="C75" s="22" t="s">
        <v>54</v>
      </c>
      <c r="D75" s="25">
        <v>1</v>
      </c>
      <c r="E75" s="25" t="s">
        <v>46</v>
      </c>
      <c r="F75" s="59">
        <v>150</v>
      </c>
      <c r="G75" s="57">
        <f t="shared" si="43"/>
        <v>150</v>
      </c>
      <c r="H75" s="17">
        <v>3</v>
      </c>
      <c r="I75" s="57">
        <f t="shared" si="44"/>
        <v>450</v>
      </c>
      <c r="K75" s="86"/>
      <c r="L75" s="52"/>
      <c r="M75" s="76"/>
      <c r="N75" s="123" t="s">
        <v>158</v>
      </c>
      <c r="O75" s="124">
        <v>0</v>
      </c>
      <c r="P75" s="86" t="s">
        <v>20</v>
      </c>
      <c r="Q75" s="95">
        <v>50</v>
      </c>
      <c r="R75" s="95">
        <f t="shared" si="45"/>
        <v>0</v>
      </c>
      <c r="S75" s="86">
        <v>1</v>
      </c>
      <c r="T75" s="95">
        <f t="shared" si="46"/>
        <v>0</v>
      </c>
      <c r="V75" s="82"/>
      <c r="W75" s="52"/>
      <c r="X75" s="76"/>
      <c r="Y75" s="123" t="s">
        <v>158</v>
      </c>
      <c r="Z75" s="124">
        <v>10</v>
      </c>
      <c r="AA75" s="86" t="s">
        <v>79</v>
      </c>
      <c r="AB75" s="95">
        <v>150</v>
      </c>
      <c r="AC75" s="95">
        <f t="shared" si="47"/>
        <v>1500</v>
      </c>
      <c r="AD75" s="86">
        <v>1</v>
      </c>
      <c r="AE75" s="95">
        <f t="shared" si="48"/>
        <v>1500</v>
      </c>
    </row>
    <row r="76" spans="1:31">
      <c r="A76" s="52"/>
      <c r="B76" s="27"/>
      <c r="C76" s="28" t="s">
        <v>56</v>
      </c>
      <c r="D76" s="29">
        <v>10</v>
      </c>
      <c r="E76" s="25" t="s">
        <v>46</v>
      </c>
      <c r="F76" s="59">
        <v>8</v>
      </c>
      <c r="G76" s="57">
        <f t="shared" si="43"/>
        <v>80</v>
      </c>
      <c r="H76" s="17">
        <v>3</v>
      </c>
      <c r="I76" s="57">
        <f t="shared" si="44"/>
        <v>240</v>
      </c>
      <c r="K76" s="86"/>
      <c r="L76" s="52"/>
      <c r="M76" s="76"/>
      <c r="N76" s="125" t="s">
        <v>159</v>
      </c>
      <c r="O76" s="124">
        <v>1</v>
      </c>
      <c r="P76" s="86" t="s">
        <v>31</v>
      </c>
      <c r="Q76" s="95">
        <v>7000</v>
      </c>
      <c r="R76" s="95">
        <f t="shared" si="45"/>
        <v>7000</v>
      </c>
      <c r="S76" s="86">
        <v>1</v>
      </c>
      <c r="T76" s="95">
        <f t="shared" si="46"/>
        <v>7000</v>
      </c>
      <c r="V76" s="82"/>
      <c r="W76" s="52"/>
      <c r="X76" s="76"/>
      <c r="Y76" s="123" t="s">
        <v>129</v>
      </c>
      <c r="Z76" s="124">
        <v>60</v>
      </c>
      <c r="AA76" s="86" t="s">
        <v>79</v>
      </c>
      <c r="AB76" s="95">
        <v>30</v>
      </c>
      <c r="AC76" s="95">
        <f t="shared" si="47"/>
        <v>1800</v>
      </c>
      <c r="AD76" s="86">
        <v>1</v>
      </c>
      <c r="AE76" s="95">
        <f t="shared" si="48"/>
        <v>1800</v>
      </c>
    </row>
    <row r="77" spans="1:31">
      <c r="A77" s="52"/>
      <c r="B77" s="30" t="s">
        <v>55</v>
      </c>
      <c r="C77" s="31"/>
      <c r="D77" s="31"/>
      <c r="E77" s="31"/>
      <c r="F77" s="60"/>
      <c r="G77" s="61">
        <f>SUM(G66:G71)</f>
        <v>33250</v>
      </c>
      <c r="H77" s="62"/>
      <c r="I77" s="61">
        <f>SUM(I66:I76)</f>
        <v>107250</v>
      </c>
      <c r="K77" s="86"/>
      <c r="L77" s="52"/>
      <c r="M77" s="77"/>
      <c r="N77" s="87" t="s">
        <v>134</v>
      </c>
      <c r="O77" s="124">
        <v>1</v>
      </c>
      <c r="P77" s="86" t="s">
        <v>114</v>
      </c>
      <c r="Q77" s="95">
        <f>SUM(T69:T76)*10%</f>
        <v>2166.2</v>
      </c>
      <c r="R77" s="95">
        <f t="shared" si="45"/>
        <v>2166.2</v>
      </c>
      <c r="S77" s="86">
        <v>1</v>
      </c>
      <c r="T77" s="95">
        <f t="shared" si="46"/>
        <v>2166.2</v>
      </c>
      <c r="V77" s="82"/>
      <c r="W77" s="52"/>
      <c r="X77" s="76"/>
      <c r="Y77" s="123" t="s">
        <v>158</v>
      </c>
      <c r="Z77" s="124">
        <v>0</v>
      </c>
      <c r="AA77" s="86" t="s">
        <v>20</v>
      </c>
      <c r="AB77" s="95">
        <v>50</v>
      </c>
      <c r="AC77" s="95">
        <f t="shared" si="47"/>
        <v>0</v>
      </c>
      <c r="AD77" s="86">
        <v>1</v>
      </c>
      <c r="AE77" s="95">
        <f t="shared" si="48"/>
        <v>0</v>
      </c>
    </row>
    <row r="78" spans="1:31">
      <c r="A78" s="52"/>
      <c r="B78" s="32" t="s">
        <v>61</v>
      </c>
      <c r="C78" s="33" t="s">
        <v>62</v>
      </c>
      <c r="D78" s="29">
        <v>3</v>
      </c>
      <c r="E78" s="25" t="s">
        <v>63</v>
      </c>
      <c r="F78" s="59">
        <v>300</v>
      </c>
      <c r="G78" s="57">
        <f t="shared" ref="G78:G85" si="49">D78*F78</f>
        <v>900</v>
      </c>
      <c r="H78" s="21">
        <v>3</v>
      </c>
      <c r="I78" s="57">
        <f t="shared" ref="I78:I85" si="50">G78*H78</f>
        <v>2700</v>
      </c>
      <c r="K78" s="86"/>
      <c r="L78" s="52"/>
      <c r="M78" s="74" t="s">
        <v>160</v>
      </c>
      <c r="N78" s="125" t="s">
        <v>161</v>
      </c>
      <c r="O78" s="124">
        <v>8</v>
      </c>
      <c r="P78" s="86" t="s">
        <v>79</v>
      </c>
      <c r="Q78" s="95">
        <v>198</v>
      </c>
      <c r="R78" s="95">
        <f t="shared" si="45"/>
        <v>1584</v>
      </c>
      <c r="S78" s="86">
        <v>1</v>
      </c>
      <c r="T78" s="95">
        <f t="shared" si="46"/>
        <v>1584</v>
      </c>
      <c r="V78" s="82"/>
      <c r="W78" s="52"/>
      <c r="X78" s="76"/>
      <c r="Y78" s="125" t="s">
        <v>159</v>
      </c>
      <c r="Z78" s="124">
        <v>1</v>
      </c>
      <c r="AA78" s="86" t="s">
        <v>31</v>
      </c>
      <c r="AB78" s="95">
        <v>7000</v>
      </c>
      <c r="AC78" s="95">
        <f t="shared" si="47"/>
        <v>7000</v>
      </c>
      <c r="AD78" s="86">
        <v>1</v>
      </c>
      <c r="AE78" s="95">
        <f t="shared" si="48"/>
        <v>7000</v>
      </c>
    </row>
    <row r="79" spans="1:31">
      <c r="A79" s="52"/>
      <c r="B79" s="34"/>
      <c r="C79" s="33" t="s">
        <v>65</v>
      </c>
      <c r="D79" s="29">
        <v>2</v>
      </c>
      <c r="E79" s="25" t="s">
        <v>50</v>
      </c>
      <c r="F79" s="59">
        <v>225</v>
      </c>
      <c r="G79" s="57">
        <f t="shared" si="49"/>
        <v>450</v>
      </c>
      <c r="H79" s="21">
        <v>3</v>
      </c>
      <c r="I79" s="57">
        <f t="shared" si="50"/>
        <v>1350</v>
      </c>
      <c r="K79" s="86"/>
      <c r="L79" s="52"/>
      <c r="M79" s="76"/>
      <c r="N79" s="125" t="s">
        <v>162</v>
      </c>
      <c r="O79" s="124">
        <v>30</v>
      </c>
      <c r="P79" s="86" t="s">
        <v>79</v>
      </c>
      <c r="Q79" s="95">
        <v>198</v>
      </c>
      <c r="R79" s="95">
        <f t="shared" si="45"/>
        <v>5940</v>
      </c>
      <c r="S79" s="86">
        <v>1</v>
      </c>
      <c r="T79" s="95">
        <f t="shared" si="46"/>
        <v>5940</v>
      </c>
      <c r="V79" s="82"/>
      <c r="W79" s="52"/>
      <c r="X79" s="77"/>
      <c r="Y79" s="87" t="s">
        <v>134</v>
      </c>
      <c r="Z79" s="124">
        <v>1</v>
      </c>
      <c r="AA79" s="86" t="s">
        <v>114</v>
      </c>
      <c r="AB79" s="95">
        <f>SUM(AE71:AE78)*10%</f>
        <v>2166.2</v>
      </c>
      <c r="AC79" s="95">
        <f t="shared" si="47"/>
        <v>2166.2</v>
      </c>
      <c r="AD79" s="86">
        <v>1</v>
      </c>
      <c r="AE79" s="95">
        <f t="shared" si="48"/>
        <v>2166.2</v>
      </c>
    </row>
    <row r="80" spans="1:31">
      <c r="A80" s="52"/>
      <c r="B80" s="34"/>
      <c r="C80" s="33" t="s">
        <v>67</v>
      </c>
      <c r="D80" s="29">
        <v>1</v>
      </c>
      <c r="E80" s="25" t="s">
        <v>50</v>
      </c>
      <c r="F80" s="59">
        <v>150</v>
      </c>
      <c r="G80" s="57">
        <f t="shared" si="49"/>
        <v>150</v>
      </c>
      <c r="H80" s="21">
        <v>3</v>
      </c>
      <c r="I80" s="57">
        <f t="shared" si="50"/>
        <v>450</v>
      </c>
      <c r="K80" s="86"/>
      <c r="L80" s="52"/>
      <c r="M80" s="76"/>
      <c r="N80" s="125" t="s">
        <v>163</v>
      </c>
      <c r="O80" s="124">
        <v>38</v>
      </c>
      <c r="P80" s="86" t="s">
        <v>79</v>
      </c>
      <c r="Q80" s="95">
        <v>200</v>
      </c>
      <c r="R80" s="95">
        <f t="shared" si="45"/>
        <v>7600</v>
      </c>
      <c r="S80" s="86">
        <v>1</v>
      </c>
      <c r="T80" s="95">
        <f t="shared" si="46"/>
        <v>7600</v>
      </c>
      <c r="V80" s="82"/>
      <c r="W80" s="52"/>
      <c r="X80" s="74" t="s">
        <v>160</v>
      </c>
      <c r="Y80" s="125" t="s">
        <v>161</v>
      </c>
      <c r="Z80" s="124">
        <v>8</v>
      </c>
      <c r="AA80" s="86" t="s">
        <v>79</v>
      </c>
      <c r="AB80" s="95">
        <v>198</v>
      </c>
      <c r="AC80" s="95">
        <f t="shared" si="47"/>
        <v>1584</v>
      </c>
      <c r="AD80" s="86">
        <v>1</v>
      </c>
      <c r="AE80" s="95">
        <f t="shared" si="48"/>
        <v>1584</v>
      </c>
    </row>
    <row r="81" spans="1:31">
      <c r="A81" s="52"/>
      <c r="B81" s="34"/>
      <c r="C81" s="33" t="s">
        <v>69</v>
      </c>
      <c r="D81" s="29">
        <v>1</v>
      </c>
      <c r="E81" s="25" t="s">
        <v>70</v>
      </c>
      <c r="F81" s="59">
        <v>225</v>
      </c>
      <c r="G81" s="57">
        <f t="shared" si="49"/>
        <v>225</v>
      </c>
      <c r="H81" s="21">
        <v>3</v>
      </c>
      <c r="I81" s="57">
        <f t="shared" si="50"/>
        <v>675</v>
      </c>
      <c r="K81" s="86"/>
      <c r="L81" s="52"/>
      <c r="M81" s="76"/>
      <c r="N81" s="125" t="s">
        <v>159</v>
      </c>
      <c r="O81" s="124">
        <v>1</v>
      </c>
      <c r="P81" s="86" t="s">
        <v>31</v>
      </c>
      <c r="Q81" s="95">
        <v>4000</v>
      </c>
      <c r="R81" s="95">
        <f t="shared" si="45"/>
        <v>4000</v>
      </c>
      <c r="S81" s="86">
        <v>1</v>
      </c>
      <c r="T81" s="95">
        <f t="shared" si="46"/>
        <v>4000</v>
      </c>
      <c r="V81" s="82"/>
      <c r="W81" s="52"/>
      <c r="X81" s="76"/>
      <c r="Y81" s="125" t="s">
        <v>162</v>
      </c>
      <c r="Z81" s="124">
        <v>30</v>
      </c>
      <c r="AA81" s="86" t="s">
        <v>79</v>
      </c>
      <c r="AB81" s="95">
        <v>198</v>
      </c>
      <c r="AC81" s="95">
        <f t="shared" si="47"/>
        <v>5940</v>
      </c>
      <c r="AD81" s="86">
        <v>1</v>
      </c>
      <c r="AE81" s="95">
        <f t="shared" si="48"/>
        <v>5940</v>
      </c>
    </row>
    <row r="82" spans="1:31">
      <c r="A82" s="52"/>
      <c r="B82" s="34"/>
      <c r="C82" s="33" t="s">
        <v>72</v>
      </c>
      <c r="D82" s="25">
        <v>1</v>
      </c>
      <c r="E82" s="25" t="s">
        <v>63</v>
      </c>
      <c r="F82" s="59">
        <v>600</v>
      </c>
      <c r="G82" s="57">
        <f t="shared" si="49"/>
        <v>600</v>
      </c>
      <c r="H82" s="21">
        <v>3</v>
      </c>
      <c r="I82" s="57">
        <f t="shared" si="50"/>
        <v>1800</v>
      </c>
      <c r="K82" s="86"/>
      <c r="L82" s="52"/>
      <c r="M82" s="77"/>
      <c r="N82" s="123" t="s">
        <v>134</v>
      </c>
      <c r="O82" s="124">
        <v>1</v>
      </c>
      <c r="P82" s="86" t="s">
        <v>114</v>
      </c>
      <c r="Q82" s="95">
        <f>SUM(T78:T81)*10%</f>
        <v>1912.4</v>
      </c>
      <c r="R82" s="95">
        <f t="shared" si="45"/>
        <v>1912.4</v>
      </c>
      <c r="S82" s="86">
        <v>1</v>
      </c>
      <c r="T82" s="95">
        <f t="shared" si="46"/>
        <v>1912.4</v>
      </c>
      <c r="V82" s="82"/>
      <c r="W82" s="52"/>
      <c r="X82" s="76"/>
      <c r="Y82" s="125" t="s">
        <v>163</v>
      </c>
      <c r="Z82" s="124">
        <v>38</v>
      </c>
      <c r="AA82" s="86" t="s">
        <v>79</v>
      </c>
      <c r="AB82" s="95">
        <v>200</v>
      </c>
      <c r="AC82" s="95">
        <f t="shared" si="47"/>
        <v>7600</v>
      </c>
      <c r="AD82" s="86">
        <v>1</v>
      </c>
      <c r="AE82" s="95">
        <f t="shared" si="48"/>
        <v>7600</v>
      </c>
    </row>
    <row r="83" spans="1:31">
      <c r="A83" s="52"/>
      <c r="B83" s="33" t="s">
        <v>74</v>
      </c>
      <c r="C83" s="35" t="s">
        <v>75</v>
      </c>
      <c r="D83" s="29">
        <v>1</v>
      </c>
      <c r="E83" s="25" t="s">
        <v>70</v>
      </c>
      <c r="F83" s="59">
        <v>1500</v>
      </c>
      <c r="G83" s="57">
        <f t="shared" si="49"/>
        <v>1500</v>
      </c>
      <c r="H83" s="21">
        <v>3</v>
      </c>
      <c r="I83" s="57">
        <f t="shared" si="50"/>
        <v>4500</v>
      </c>
      <c r="K83" s="86"/>
      <c r="L83" s="52"/>
      <c r="M83" s="74" t="s">
        <v>164</v>
      </c>
      <c r="N83" s="125" t="s">
        <v>161</v>
      </c>
      <c r="O83" s="86">
        <v>8</v>
      </c>
      <c r="P83" s="86" t="s">
        <v>79</v>
      </c>
      <c r="Q83" s="95">
        <v>168</v>
      </c>
      <c r="R83" s="95">
        <f t="shared" si="45"/>
        <v>1344</v>
      </c>
      <c r="S83" s="86">
        <v>1</v>
      </c>
      <c r="T83" s="95">
        <f t="shared" si="46"/>
        <v>1344</v>
      </c>
      <c r="V83" s="82"/>
      <c r="W83" s="52"/>
      <c r="X83" s="76"/>
      <c r="Y83" s="125" t="s">
        <v>159</v>
      </c>
      <c r="Z83" s="124">
        <v>1</v>
      </c>
      <c r="AA83" s="86" t="s">
        <v>31</v>
      </c>
      <c r="AB83" s="95">
        <v>4000</v>
      </c>
      <c r="AC83" s="95">
        <f t="shared" si="47"/>
        <v>4000</v>
      </c>
      <c r="AD83" s="86">
        <v>1</v>
      </c>
      <c r="AE83" s="95">
        <f t="shared" si="48"/>
        <v>4000</v>
      </c>
    </row>
    <row r="84" spans="1:31">
      <c r="A84" s="52"/>
      <c r="B84" s="32" t="s">
        <v>80</v>
      </c>
      <c r="C84" s="33" t="s">
        <v>81</v>
      </c>
      <c r="D84" s="25">
        <v>1</v>
      </c>
      <c r="E84" s="25" t="s">
        <v>82</v>
      </c>
      <c r="F84" s="59">
        <v>500</v>
      </c>
      <c r="G84" s="57">
        <f t="shared" si="49"/>
        <v>500</v>
      </c>
      <c r="H84" s="17">
        <v>3</v>
      </c>
      <c r="I84" s="57">
        <f t="shared" si="50"/>
        <v>1500</v>
      </c>
      <c r="K84" s="86"/>
      <c r="L84" s="52"/>
      <c r="M84" s="76"/>
      <c r="N84" s="125" t="s">
        <v>162</v>
      </c>
      <c r="O84" s="86">
        <v>30</v>
      </c>
      <c r="P84" s="86" t="s">
        <v>79</v>
      </c>
      <c r="Q84" s="95">
        <v>168</v>
      </c>
      <c r="R84" s="95">
        <f t="shared" si="45"/>
        <v>5040</v>
      </c>
      <c r="S84" s="86">
        <v>1</v>
      </c>
      <c r="T84" s="95">
        <f t="shared" si="46"/>
        <v>5040</v>
      </c>
      <c r="V84" s="82"/>
      <c r="W84" s="52"/>
      <c r="X84" s="77"/>
      <c r="Y84" s="123" t="s">
        <v>134</v>
      </c>
      <c r="Z84" s="124">
        <v>1</v>
      </c>
      <c r="AA84" s="86" t="s">
        <v>114</v>
      </c>
      <c r="AB84" s="95">
        <f>SUM(AE80:AE83)*10%</f>
        <v>1912.4</v>
      </c>
      <c r="AC84" s="95">
        <f t="shared" si="47"/>
        <v>1912.4</v>
      </c>
      <c r="AD84" s="86">
        <v>1</v>
      </c>
      <c r="AE84" s="95">
        <f t="shared" si="48"/>
        <v>1912.4</v>
      </c>
    </row>
    <row r="85" spans="1:31">
      <c r="A85" s="52"/>
      <c r="B85" s="35"/>
      <c r="C85" s="33" t="s">
        <v>85</v>
      </c>
      <c r="D85" s="25">
        <v>1</v>
      </c>
      <c r="E85" s="25" t="s">
        <v>82</v>
      </c>
      <c r="F85" s="59">
        <v>1500</v>
      </c>
      <c r="G85" s="57">
        <f t="shared" si="49"/>
        <v>1500</v>
      </c>
      <c r="H85" s="17">
        <v>3</v>
      </c>
      <c r="I85" s="57">
        <f t="shared" si="50"/>
        <v>4500</v>
      </c>
      <c r="K85" s="86"/>
      <c r="L85" s="52"/>
      <c r="M85" s="76"/>
      <c r="N85" s="87" t="s">
        <v>163</v>
      </c>
      <c r="O85" s="86">
        <v>38</v>
      </c>
      <c r="P85" s="86" t="s">
        <v>79</v>
      </c>
      <c r="Q85" s="95">
        <v>120</v>
      </c>
      <c r="R85" s="95">
        <f t="shared" si="45"/>
        <v>4560</v>
      </c>
      <c r="S85" s="86">
        <v>1</v>
      </c>
      <c r="T85" s="95">
        <f t="shared" si="46"/>
        <v>4560</v>
      </c>
      <c r="V85" s="82"/>
      <c r="W85" s="52"/>
      <c r="X85" s="74" t="s">
        <v>164</v>
      </c>
      <c r="Y85" s="125" t="s">
        <v>161</v>
      </c>
      <c r="Z85" s="86">
        <v>8</v>
      </c>
      <c r="AA85" s="86" t="s">
        <v>79</v>
      </c>
      <c r="AB85" s="95">
        <v>168</v>
      </c>
      <c r="AC85" s="95">
        <f t="shared" si="47"/>
        <v>1344</v>
      </c>
      <c r="AD85" s="86">
        <v>1</v>
      </c>
      <c r="AE85" s="95">
        <f t="shared" si="48"/>
        <v>1344</v>
      </c>
    </row>
    <row r="86" spans="1:31">
      <c r="A86" s="52"/>
      <c r="B86" s="36" t="s">
        <v>73</v>
      </c>
      <c r="C86" s="37"/>
      <c r="D86" s="37"/>
      <c r="E86" s="37"/>
      <c r="F86" s="63"/>
      <c r="G86" s="64">
        <f>SUM(G78:G85)</f>
        <v>5825</v>
      </c>
      <c r="H86" s="65"/>
      <c r="I86" s="64">
        <f>SUM(I78:I85)</f>
        <v>17475</v>
      </c>
      <c r="K86" s="86"/>
      <c r="L86" s="52"/>
      <c r="M86" s="76"/>
      <c r="N86" s="87" t="s">
        <v>165</v>
      </c>
      <c r="O86" s="86">
        <v>2</v>
      </c>
      <c r="P86" s="86" t="s">
        <v>79</v>
      </c>
      <c r="Q86" s="95">
        <v>650</v>
      </c>
      <c r="R86" s="95">
        <f t="shared" si="45"/>
        <v>1300</v>
      </c>
      <c r="S86" s="86">
        <v>1</v>
      </c>
      <c r="T86" s="95">
        <f t="shared" si="46"/>
        <v>1300</v>
      </c>
      <c r="V86" s="82"/>
      <c r="W86" s="52"/>
      <c r="X86" s="76"/>
      <c r="Y86" s="125" t="s">
        <v>162</v>
      </c>
      <c r="Z86" s="86">
        <v>30</v>
      </c>
      <c r="AA86" s="86" t="s">
        <v>79</v>
      </c>
      <c r="AB86" s="95">
        <v>168</v>
      </c>
      <c r="AC86" s="95">
        <f t="shared" si="47"/>
        <v>5040</v>
      </c>
      <c r="AD86" s="86">
        <v>1</v>
      </c>
      <c r="AE86" s="95">
        <f t="shared" si="48"/>
        <v>5040</v>
      </c>
    </row>
    <row r="87" spans="1:31">
      <c r="A87" s="52"/>
      <c r="B87" s="38" t="s">
        <v>76</v>
      </c>
      <c r="C87" s="39" t="s">
        <v>104</v>
      </c>
      <c r="D87" s="40">
        <v>1</v>
      </c>
      <c r="E87" s="25" t="s">
        <v>31</v>
      </c>
      <c r="F87" s="59">
        <v>7000</v>
      </c>
      <c r="G87" s="57">
        <f t="shared" ref="G87" si="51">D87*F87</f>
        <v>7000</v>
      </c>
      <c r="H87" s="17">
        <v>3</v>
      </c>
      <c r="I87" s="57">
        <f>G87*H87</f>
        <v>21000</v>
      </c>
      <c r="K87" s="86"/>
      <c r="L87" s="52"/>
      <c r="M87" s="76"/>
      <c r="N87" s="87" t="s">
        <v>166</v>
      </c>
      <c r="O87" s="86">
        <v>5</v>
      </c>
      <c r="P87" s="86" t="s">
        <v>79</v>
      </c>
      <c r="Q87" s="95">
        <v>280</v>
      </c>
      <c r="R87" s="95">
        <f t="shared" si="45"/>
        <v>1400</v>
      </c>
      <c r="S87" s="86">
        <v>1</v>
      </c>
      <c r="T87" s="95">
        <f t="shared" si="46"/>
        <v>1400</v>
      </c>
      <c r="V87" s="82"/>
      <c r="W87" s="52"/>
      <c r="X87" s="76"/>
      <c r="Y87" s="87" t="s">
        <v>163</v>
      </c>
      <c r="Z87" s="86">
        <v>38</v>
      </c>
      <c r="AA87" s="86" t="s">
        <v>79</v>
      </c>
      <c r="AB87" s="95">
        <v>120</v>
      </c>
      <c r="AC87" s="95">
        <f t="shared" si="47"/>
        <v>4560</v>
      </c>
      <c r="AD87" s="86">
        <v>1</v>
      </c>
      <c r="AE87" s="95">
        <f t="shared" si="48"/>
        <v>4560</v>
      </c>
    </row>
    <row r="88" spans="1:31">
      <c r="A88" s="52"/>
      <c r="B88" s="36" t="s">
        <v>95</v>
      </c>
      <c r="C88" s="37"/>
      <c r="D88" s="37"/>
      <c r="E88" s="37"/>
      <c r="F88" s="63"/>
      <c r="G88" s="64">
        <f>SUM(G82:G87)</f>
        <v>16925</v>
      </c>
      <c r="H88" s="65"/>
      <c r="I88" s="64">
        <f>SUM(I87:I87)</f>
        <v>21000</v>
      </c>
      <c r="K88" s="86"/>
      <c r="L88" s="52"/>
      <c r="M88" s="76"/>
      <c r="N88" s="87" t="s">
        <v>159</v>
      </c>
      <c r="O88" s="86">
        <v>1</v>
      </c>
      <c r="P88" s="86" t="s">
        <v>31</v>
      </c>
      <c r="Q88" s="95">
        <v>4500</v>
      </c>
      <c r="R88" s="95">
        <f t="shared" si="45"/>
        <v>4500</v>
      </c>
      <c r="S88" s="86">
        <v>1</v>
      </c>
      <c r="T88" s="95">
        <f t="shared" si="46"/>
        <v>4500</v>
      </c>
      <c r="V88" s="82"/>
      <c r="W88" s="52"/>
      <c r="X88" s="76"/>
      <c r="Y88" s="87" t="s">
        <v>165</v>
      </c>
      <c r="Z88" s="86">
        <v>2</v>
      </c>
      <c r="AA88" s="86" t="s">
        <v>79</v>
      </c>
      <c r="AB88" s="95">
        <v>650</v>
      </c>
      <c r="AC88" s="95">
        <f t="shared" si="47"/>
        <v>1300</v>
      </c>
      <c r="AD88" s="86">
        <v>1</v>
      </c>
      <c r="AE88" s="95">
        <f t="shared" si="48"/>
        <v>1300</v>
      </c>
    </row>
    <row r="89" spans="1:31">
      <c r="A89" s="52"/>
      <c r="B89" s="43" t="s">
        <v>99</v>
      </c>
      <c r="C89" s="39" t="s">
        <v>143</v>
      </c>
      <c r="D89" s="45">
        <v>6</v>
      </c>
      <c r="E89" s="66" t="s">
        <v>37</v>
      </c>
      <c r="F89" s="59">
        <v>1500</v>
      </c>
      <c r="G89" s="57">
        <f t="shared" ref="G89:G91" si="52">D89*F89</f>
        <v>9000</v>
      </c>
      <c r="H89" s="17">
        <v>3</v>
      </c>
      <c r="I89" s="57">
        <f t="shared" ref="I89:I91" si="53">G89*H89</f>
        <v>27000</v>
      </c>
      <c r="K89" s="86"/>
      <c r="L89" s="52"/>
      <c r="M89" s="77"/>
      <c r="N89" s="123" t="s">
        <v>134</v>
      </c>
      <c r="O89" s="124">
        <v>1</v>
      </c>
      <c r="P89" s="86" t="s">
        <v>114</v>
      </c>
      <c r="Q89" s="95">
        <f>SUM(T83:T88)*10%</f>
        <v>1814.4</v>
      </c>
      <c r="R89" s="95">
        <f t="shared" si="45"/>
        <v>1814.4</v>
      </c>
      <c r="S89" s="86">
        <v>1</v>
      </c>
      <c r="T89" s="95">
        <f t="shared" si="46"/>
        <v>1814.4</v>
      </c>
      <c r="V89" s="82"/>
      <c r="W89" s="52"/>
      <c r="X89" s="76"/>
      <c r="Y89" s="87" t="s">
        <v>166</v>
      </c>
      <c r="Z89" s="86">
        <v>5</v>
      </c>
      <c r="AA89" s="86" t="s">
        <v>79</v>
      </c>
      <c r="AB89" s="95">
        <v>280</v>
      </c>
      <c r="AC89" s="95">
        <f t="shared" si="47"/>
        <v>1400</v>
      </c>
      <c r="AD89" s="86">
        <v>1</v>
      </c>
      <c r="AE89" s="95">
        <f t="shared" si="48"/>
        <v>1400</v>
      </c>
    </row>
    <row r="90" spans="1:31">
      <c r="A90" s="52"/>
      <c r="B90" s="46"/>
      <c r="C90" s="39" t="s">
        <v>144</v>
      </c>
      <c r="D90" s="45">
        <v>4</v>
      </c>
      <c r="E90" s="66" t="s">
        <v>37</v>
      </c>
      <c r="F90" s="59">
        <v>1000</v>
      </c>
      <c r="G90" s="57">
        <f t="shared" si="52"/>
        <v>4000</v>
      </c>
      <c r="H90" s="17">
        <v>3</v>
      </c>
      <c r="I90" s="57">
        <f t="shared" si="53"/>
        <v>12000</v>
      </c>
      <c r="K90" s="86"/>
      <c r="L90" s="52"/>
      <c r="M90" s="74" t="s">
        <v>44</v>
      </c>
      <c r="N90" s="87" t="s">
        <v>45</v>
      </c>
      <c r="O90" s="86">
        <v>11</v>
      </c>
      <c r="P90" s="86" t="s">
        <v>46</v>
      </c>
      <c r="Q90" s="95">
        <v>20</v>
      </c>
      <c r="R90" s="95">
        <f t="shared" si="45"/>
        <v>220</v>
      </c>
      <c r="S90" s="86">
        <v>3</v>
      </c>
      <c r="T90" s="95">
        <f t="shared" si="46"/>
        <v>660</v>
      </c>
      <c r="V90" s="82"/>
      <c r="W90" s="52"/>
      <c r="X90" s="76"/>
      <c r="Y90" s="87" t="s">
        <v>159</v>
      </c>
      <c r="Z90" s="86">
        <v>1</v>
      </c>
      <c r="AA90" s="86" t="s">
        <v>31</v>
      </c>
      <c r="AB90" s="95">
        <v>4500</v>
      </c>
      <c r="AC90" s="95">
        <f t="shared" si="47"/>
        <v>4500</v>
      </c>
      <c r="AD90" s="86">
        <v>1</v>
      </c>
      <c r="AE90" s="95">
        <f t="shared" si="48"/>
        <v>4500</v>
      </c>
    </row>
    <row r="91" spans="1:31">
      <c r="A91" s="52"/>
      <c r="B91" s="47"/>
      <c r="C91" s="39" t="s">
        <v>146</v>
      </c>
      <c r="D91" s="45">
        <v>2</v>
      </c>
      <c r="E91" s="66" t="s">
        <v>37</v>
      </c>
      <c r="F91" s="59">
        <v>1200</v>
      </c>
      <c r="G91" s="57">
        <f t="shared" si="52"/>
        <v>2400</v>
      </c>
      <c r="H91" s="17">
        <v>3</v>
      </c>
      <c r="I91" s="57">
        <f t="shared" si="53"/>
        <v>7200</v>
      </c>
      <c r="K91" s="86"/>
      <c r="L91" s="52"/>
      <c r="M91" s="76"/>
      <c r="N91" s="87" t="s">
        <v>137</v>
      </c>
      <c r="O91" s="86">
        <v>1</v>
      </c>
      <c r="P91" s="86" t="s">
        <v>24</v>
      </c>
      <c r="Q91" s="95">
        <v>3000</v>
      </c>
      <c r="R91" s="95">
        <f t="shared" si="45"/>
        <v>3000</v>
      </c>
      <c r="S91" s="86">
        <v>3</v>
      </c>
      <c r="T91" s="95">
        <f t="shared" si="46"/>
        <v>9000</v>
      </c>
      <c r="V91" s="82"/>
      <c r="W91" s="52"/>
      <c r="X91" s="77"/>
      <c r="Y91" s="123" t="s">
        <v>134</v>
      </c>
      <c r="Z91" s="124">
        <v>1</v>
      </c>
      <c r="AA91" s="86" t="s">
        <v>114</v>
      </c>
      <c r="AB91" s="95">
        <f>SUM(AE85:AE90)*10%</f>
        <v>1814.4</v>
      </c>
      <c r="AC91" s="95">
        <f t="shared" si="47"/>
        <v>1814.4</v>
      </c>
      <c r="AD91" s="86">
        <v>1</v>
      </c>
      <c r="AE91" s="95">
        <f t="shared" si="48"/>
        <v>1814.4</v>
      </c>
    </row>
    <row r="92" spans="1:31">
      <c r="A92" s="53"/>
      <c r="B92" s="36" t="s">
        <v>167</v>
      </c>
      <c r="C92" s="37"/>
      <c r="D92" s="37"/>
      <c r="E92" s="37"/>
      <c r="F92" s="37"/>
      <c r="G92" s="64">
        <f>SUM(G89:G91)</f>
        <v>15400</v>
      </c>
      <c r="H92" s="67"/>
      <c r="I92" s="64">
        <f>SUM(I89:I91)</f>
        <v>46200</v>
      </c>
      <c r="K92" s="86"/>
      <c r="L92" s="52"/>
      <c r="M92" s="76"/>
      <c r="N92" s="87" t="s">
        <v>51</v>
      </c>
      <c r="O92" s="86">
        <v>1</v>
      </c>
      <c r="P92" s="86" t="s">
        <v>24</v>
      </c>
      <c r="Q92" s="95">
        <v>200</v>
      </c>
      <c r="R92" s="95">
        <f t="shared" si="45"/>
        <v>200</v>
      </c>
      <c r="S92" s="86">
        <v>3</v>
      </c>
      <c r="T92" s="95">
        <f t="shared" si="46"/>
        <v>600</v>
      </c>
      <c r="V92" s="82"/>
      <c r="W92" s="52"/>
      <c r="X92" s="74" t="s">
        <v>44</v>
      </c>
      <c r="Y92" s="87" t="s">
        <v>45</v>
      </c>
      <c r="Z92" s="86">
        <v>11</v>
      </c>
      <c r="AA92" s="86" t="s">
        <v>46</v>
      </c>
      <c r="AB92" s="95">
        <v>10</v>
      </c>
      <c r="AC92" s="95">
        <f t="shared" si="47"/>
        <v>110</v>
      </c>
      <c r="AD92" s="86">
        <v>3</v>
      </c>
      <c r="AE92" s="95">
        <f t="shared" si="48"/>
        <v>330</v>
      </c>
    </row>
    <row r="93" ht="31" customHeight="1" spans="1:31">
      <c r="A93" s="111" t="s">
        <v>168</v>
      </c>
      <c r="B93" s="112"/>
      <c r="C93" s="112"/>
      <c r="D93" s="112"/>
      <c r="E93" s="112"/>
      <c r="F93" s="112"/>
      <c r="G93" s="112"/>
      <c r="H93" s="117"/>
      <c r="I93" s="120">
        <f>I77+I86+I92+I88</f>
        <v>191925</v>
      </c>
      <c r="K93" s="86"/>
      <c r="L93" s="53"/>
      <c r="M93" s="77"/>
      <c r="N93" s="87" t="s">
        <v>53</v>
      </c>
      <c r="O93" s="86">
        <v>4</v>
      </c>
      <c r="P93" s="86" t="s">
        <v>50</v>
      </c>
      <c r="Q93" s="95">
        <v>200</v>
      </c>
      <c r="R93" s="95">
        <f t="shared" si="45"/>
        <v>800</v>
      </c>
      <c r="S93" s="86">
        <v>3</v>
      </c>
      <c r="T93" s="95">
        <f t="shared" si="46"/>
        <v>2400</v>
      </c>
      <c r="V93" s="82"/>
      <c r="W93" s="52"/>
      <c r="X93" s="76"/>
      <c r="Y93" s="87" t="s">
        <v>137</v>
      </c>
      <c r="Z93" s="86">
        <v>1</v>
      </c>
      <c r="AA93" s="86" t="s">
        <v>24</v>
      </c>
      <c r="AB93" s="95">
        <v>1600</v>
      </c>
      <c r="AC93" s="95">
        <f t="shared" si="47"/>
        <v>1600</v>
      </c>
      <c r="AD93" s="86">
        <v>3</v>
      </c>
      <c r="AE93" s="95">
        <f t="shared" si="48"/>
        <v>4800</v>
      </c>
    </row>
    <row r="94" ht="22" customHeight="1" spans="1:31">
      <c r="A94" s="113" t="s">
        <v>169</v>
      </c>
      <c r="B94" s="113"/>
      <c r="C94" s="113"/>
      <c r="D94" s="113"/>
      <c r="E94" s="113"/>
      <c r="F94" s="113"/>
      <c r="G94" s="113"/>
      <c r="H94" s="113"/>
      <c r="I94" s="121">
        <f>I38+I65+I93</f>
        <v>353243</v>
      </c>
      <c r="K94" s="86"/>
      <c r="L94" s="83" t="s">
        <v>29</v>
      </c>
      <c r="M94" s="86" t="s">
        <v>41</v>
      </c>
      <c r="N94" s="87" t="s">
        <v>42</v>
      </c>
      <c r="O94" s="86">
        <v>1</v>
      </c>
      <c r="P94" s="86" t="s">
        <v>24</v>
      </c>
      <c r="Q94" s="95">
        <v>2000</v>
      </c>
      <c r="R94" s="95">
        <f t="shared" si="45"/>
        <v>2000</v>
      </c>
      <c r="S94" s="86">
        <v>3</v>
      </c>
      <c r="T94" s="95">
        <f t="shared" si="46"/>
        <v>6000</v>
      </c>
      <c r="V94" s="82"/>
      <c r="W94" s="52"/>
      <c r="X94" s="76"/>
      <c r="Y94" s="87" t="s">
        <v>51</v>
      </c>
      <c r="Z94" s="86">
        <v>1</v>
      </c>
      <c r="AA94" s="86" t="s">
        <v>24</v>
      </c>
      <c r="AB94" s="95">
        <v>150</v>
      </c>
      <c r="AC94" s="95">
        <f t="shared" si="47"/>
        <v>150</v>
      </c>
      <c r="AD94" s="86">
        <v>3</v>
      </c>
      <c r="AE94" s="95">
        <f t="shared" si="48"/>
        <v>450</v>
      </c>
    </row>
    <row r="95" spans="1:31">
      <c r="A95" s="113" t="s">
        <v>170</v>
      </c>
      <c r="B95" s="113"/>
      <c r="C95" s="113"/>
      <c r="D95" s="113"/>
      <c r="E95" s="113"/>
      <c r="F95" s="113"/>
      <c r="G95" s="113"/>
      <c r="H95" s="113"/>
      <c r="I95" s="121">
        <f>I94*6%</f>
        <v>21194.58</v>
      </c>
      <c r="K95" s="86"/>
      <c r="L95" s="85" t="s">
        <v>55</v>
      </c>
      <c r="M95" s="78"/>
      <c r="N95" s="78"/>
      <c r="O95" s="78"/>
      <c r="P95" s="78"/>
      <c r="Q95" s="78"/>
      <c r="R95" s="78"/>
      <c r="S95" s="78"/>
      <c r="T95" s="126">
        <f>SUM(T68:T94)</f>
        <v>84383</v>
      </c>
      <c r="V95" s="82"/>
      <c r="W95" s="53"/>
      <c r="X95" s="77"/>
      <c r="Y95" s="87" t="s">
        <v>53</v>
      </c>
      <c r="Z95" s="86">
        <v>4</v>
      </c>
      <c r="AA95" s="86" t="s">
        <v>50</v>
      </c>
      <c r="AB95" s="95">
        <v>130</v>
      </c>
      <c r="AC95" s="95">
        <f t="shared" si="47"/>
        <v>520</v>
      </c>
      <c r="AD95" s="86">
        <v>3</v>
      </c>
      <c r="AE95" s="95">
        <f t="shared" si="48"/>
        <v>1560</v>
      </c>
    </row>
    <row r="96" ht="25" customHeight="1" spans="1:31">
      <c r="A96" s="113" t="s">
        <v>171</v>
      </c>
      <c r="B96" s="113"/>
      <c r="C96" s="113"/>
      <c r="D96" s="113"/>
      <c r="E96" s="113"/>
      <c r="F96" s="113"/>
      <c r="G96" s="113"/>
      <c r="H96" s="113"/>
      <c r="I96" s="121">
        <f>I95+I94</f>
        <v>374437.58</v>
      </c>
      <c r="K96" s="86"/>
      <c r="L96" s="51" t="s">
        <v>138</v>
      </c>
      <c r="M96" s="86" t="s">
        <v>139</v>
      </c>
      <c r="N96" s="87" t="s">
        <v>140</v>
      </c>
      <c r="O96" s="86">
        <v>1</v>
      </c>
      <c r="P96" s="86" t="s">
        <v>31</v>
      </c>
      <c r="Q96" s="95">
        <v>3000</v>
      </c>
      <c r="R96" s="95">
        <f>Q96*O96</f>
        <v>3000</v>
      </c>
      <c r="S96" s="86">
        <v>3</v>
      </c>
      <c r="T96" s="95">
        <f>R96*S96</f>
        <v>9000</v>
      </c>
      <c r="V96" s="82"/>
      <c r="W96" s="83" t="s">
        <v>29</v>
      </c>
      <c r="X96" s="86" t="s">
        <v>41</v>
      </c>
      <c r="Y96" s="87" t="s">
        <v>42</v>
      </c>
      <c r="Z96" s="86">
        <v>1</v>
      </c>
      <c r="AA96" s="86" t="s">
        <v>24</v>
      </c>
      <c r="AB96" s="95">
        <v>0</v>
      </c>
      <c r="AC96" s="95">
        <f t="shared" si="47"/>
        <v>0</v>
      </c>
      <c r="AD96" s="86">
        <v>3</v>
      </c>
      <c r="AE96" s="95">
        <f t="shared" si="48"/>
        <v>0</v>
      </c>
    </row>
    <row r="97" spans="1:31">
      <c r="A97" s="114"/>
      <c r="B97" s="115"/>
      <c r="C97" s="114"/>
      <c r="D97" s="116"/>
      <c r="E97" s="116"/>
      <c r="F97" s="118"/>
      <c r="G97" s="119"/>
      <c r="H97" s="119"/>
      <c r="I97" s="118"/>
      <c r="K97" s="86"/>
      <c r="L97" s="52"/>
      <c r="M97" s="74" t="s">
        <v>58</v>
      </c>
      <c r="N97" s="87" t="s">
        <v>141</v>
      </c>
      <c r="O97" s="74">
        <v>1</v>
      </c>
      <c r="P97" s="74" t="s">
        <v>24</v>
      </c>
      <c r="Q97" s="98">
        <v>8000</v>
      </c>
      <c r="R97" s="98">
        <f>Q97*O97</f>
        <v>8000</v>
      </c>
      <c r="S97" s="74">
        <v>3</v>
      </c>
      <c r="T97" s="98">
        <f>R97*S97</f>
        <v>24000</v>
      </c>
      <c r="V97" s="82"/>
      <c r="W97" s="85" t="s">
        <v>55</v>
      </c>
      <c r="X97" s="78"/>
      <c r="Y97" s="78"/>
      <c r="Z97" s="78"/>
      <c r="AA97" s="78"/>
      <c r="AB97" s="78"/>
      <c r="AC97" s="78"/>
      <c r="AD97" s="78"/>
      <c r="AE97" s="126">
        <f>SUM(AE70:AE96)</f>
        <v>71963</v>
      </c>
    </row>
    <row r="98" spans="11:31">
      <c r="K98" s="86"/>
      <c r="L98" s="52"/>
      <c r="M98" s="76"/>
      <c r="N98" s="87" t="s">
        <v>60</v>
      </c>
      <c r="O98" s="76"/>
      <c r="P98" s="76"/>
      <c r="Q98" s="97"/>
      <c r="R98" s="97"/>
      <c r="S98" s="76"/>
      <c r="T98" s="97"/>
      <c r="V98" s="82"/>
      <c r="W98" s="51" t="s">
        <v>138</v>
      </c>
      <c r="X98" s="86" t="s">
        <v>139</v>
      </c>
      <c r="Y98" s="87" t="s">
        <v>140</v>
      </c>
      <c r="Z98" s="86">
        <v>1</v>
      </c>
      <c r="AA98" s="86" t="s">
        <v>31</v>
      </c>
      <c r="AB98" s="95">
        <v>0</v>
      </c>
      <c r="AC98" s="95">
        <f>AB98*Z98</f>
        <v>0</v>
      </c>
      <c r="AD98" s="86">
        <v>3</v>
      </c>
      <c r="AE98" s="95">
        <f>AC98*AD98</f>
        <v>0</v>
      </c>
    </row>
    <row r="99" spans="11:31">
      <c r="K99" s="86"/>
      <c r="L99" s="52"/>
      <c r="M99" s="76"/>
      <c r="N99" s="87" t="s">
        <v>64</v>
      </c>
      <c r="O99" s="76"/>
      <c r="P99" s="76"/>
      <c r="Q99" s="97"/>
      <c r="R99" s="97"/>
      <c r="S99" s="76"/>
      <c r="T99" s="97"/>
      <c r="V99" s="82"/>
      <c r="W99" s="52"/>
      <c r="X99" s="74" t="s">
        <v>58</v>
      </c>
      <c r="Y99" s="87" t="s">
        <v>141</v>
      </c>
      <c r="Z99" s="74">
        <v>1</v>
      </c>
      <c r="AA99" s="74" t="s">
        <v>24</v>
      </c>
      <c r="AB99" s="98">
        <v>8000</v>
      </c>
      <c r="AC99" s="98">
        <f>AB99*Z99</f>
        <v>8000</v>
      </c>
      <c r="AD99" s="74">
        <v>3</v>
      </c>
      <c r="AE99" s="98">
        <f>AC99*AD99</f>
        <v>24000</v>
      </c>
    </row>
    <row r="100" spans="11:31">
      <c r="K100" s="86"/>
      <c r="L100" s="52"/>
      <c r="M100" s="76"/>
      <c r="N100" s="87" t="s">
        <v>66</v>
      </c>
      <c r="O100" s="76"/>
      <c r="P100" s="76"/>
      <c r="Q100" s="97"/>
      <c r="R100" s="97"/>
      <c r="S100" s="76"/>
      <c r="T100" s="97"/>
      <c r="V100" s="82"/>
      <c r="W100" s="52"/>
      <c r="X100" s="76"/>
      <c r="Y100" s="87" t="s">
        <v>60</v>
      </c>
      <c r="Z100" s="76"/>
      <c r="AA100" s="76"/>
      <c r="AB100" s="97"/>
      <c r="AC100" s="97"/>
      <c r="AD100" s="76"/>
      <c r="AE100" s="97"/>
    </row>
    <row r="101" ht="22" customHeight="1" spans="11:31">
      <c r="K101" s="86"/>
      <c r="L101" s="52"/>
      <c r="M101" s="76"/>
      <c r="N101" s="87" t="s">
        <v>68</v>
      </c>
      <c r="O101" s="76"/>
      <c r="P101" s="76"/>
      <c r="Q101" s="97"/>
      <c r="R101" s="97"/>
      <c r="S101" s="76"/>
      <c r="T101" s="97"/>
      <c r="V101" s="82"/>
      <c r="W101" s="52"/>
      <c r="X101" s="76"/>
      <c r="Y101" s="87" t="s">
        <v>64</v>
      </c>
      <c r="Z101" s="76"/>
      <c r="AA101" s="76"/>
      <c r="AB101" s="97"/>
      <c r="AC101" s="97"/>
      <c r="AD101" s="76"/>
      <c r="AE101" s="97"/>
    </row>
    <row r="102" spans="11:31">
      <c r="K102" s="86"/>
      <c r="L102" s="53"/>
      <c r="M102" s="77"/>
      <c r="N102" s="87" t="s">
        <v>71</v>
      </c>
      <c r="O102" s="77"/>
      <c r="P102" s="77"/>
      <c r="Q102" s="99"/>
      <c r="R102" s="99"/>
      <c r="S102" s="77"/>
      <c r="T102" s="99"/>
      <c r="V102" s="82"/>
      <c r="W102" s="52"/>
      <c r="X102" s="76"/>
      <c r="Y102" s="87" t="s">
        <v>66</v>
      </c>
      <c r="Z102" s="76"/>
      <c r="AA102" s="76"/>
      <c r="AB102" s="97"/>
      <c r="AC102" s="97"/>
      <c r="AD102" s="76"/>
      <c r="AE102" s="97"/>
    </row>
    <row r="103" ht="32" customHeight="1" spans="11:31">
      <c r="K103" s="86"/>
      <c r="L103" s="85" t="s">
        <v>73</v>
      </c>
      <c r="M103" s="78"/>
      <c r="N103" s="78"/>
      <c r="O103" s="78"/>
      <c r="P103" s="78"/>
      <c r="Q103" s="78"/>
      <c r="R103" s="78"/>
      <c r="S103" s="78"/>
      <c r="T103" s="126">
        <f>SUM(T96:T102)</f>
        <v>33000</v>
      </c>
      <c r="V103" s="82"/>
      <c r="W103" s="52"/>
      <c r="X103" s="76"/>
      <c r="Y103" s="87" t="s">
        <v>68</v>
      </c>
      <c r="Z103" s="76"/>
      <c r="AA103" s="76"/>
      <c r="AB103" s="97"/>
      <c r="AC103" s="97"/>
      <c r="AD103" s="76"/>
      <c r="AE103" s="97"/>
    </row>
    <row r="104" ht="24" customHeight="1" spans="11:31">
      <c r="K104" s="86"/>
      <c r="L104" s="83" t="s">
        <v>76</v>
      </c>
      <c r="M104" s="86" t="s">
        <v>58</v>
      </c>
      <c r="N104" s="87" t="s">
        <v>172</v>
      </c>
      <c r="O104" s="86">
        <v>1</v>
      </c>
      <c r="P104" s="86" t="s">
        <v>31</v>
      </c>
      <c r="Q104" s="95">
        <v>5000</v>
      </c>
      <c r="R104" s="95">
        <f>Q104*O104</f>
        <v>5000</v>
      </c>
      <c r="S104" s="86">
        <v>3</v>
      </c>
      <c r="T104" s="95">
        <f>R104*S104</f>
        <v>15000</v>
      </c>
      <c r="V104" s="82"/>
      <c r="W104" s="53"/>
      <c r="X104" s="77"/>
      <c r="Y104" s="87" t="s">
        <v>71</v>
      </c>
      <c r="Z104" s="77"/>
      <c r="AA104" s="77"/>
      <c r="AB104" s="99"/>
      <c r="AC104" s="99"/>
      <c r="AD104" s="77"/>
      <c r="AE104" s="99"/>
    </row>
    <row r="105" ht="33" customHeight="1" spans="11:31">
      <c r="K105" s="86"/>
      <c r="L105" s="85" t="s">
        <v>95</v>
      </c>
      <c r="M105" s="78"/>
      <c r="N105" s="78"/>
      <c r="O105" s="78"/>
      <c r="P105" s="78"/>
      <c r="Q105" s="78"/>
      <c r="R105" s="78"/>
      <c r="S105" s="78"/>
      <c r="T105" s="126">
        <f>SUM(T104)</f>
        <v>15000</v>
      </c>
      <c r="V105" s="82"/>
      <c r="W105" s="85" t="s">
        <v>73</v>
      </c>
      <c r="X105" s="78"/>
      <c r="Y105" s="78"/>
      <c r="Z105" s="78"/>
      <c r="AA105" s="78"/>
      <c r="AB105" s="78"/>
      <c r="AC105" s="78"/>
      <c r="AD105" s="78"/>
      <c r="AE105" s="126">
        <f>SUM(AE98:AE104)</f>
        <v>24000</v>
      </c>
    </row>
    <row r="106" ht="18" customHeight="1" spans="11:31">
      <c r="K106" s="86"/>
      <c r="L106" s="51" t="s">
        <v>99</v>
      </c>
      <c r="M106" s="74" t="s">
        <v>100</v>
      </c>
      <c r="N106" s="87" t="s">
        <v>101</v>
      </c>
      <c r="O106" s="86">
        <v>1</v>
      </c>
      <c r="P106" s="86" t="s">
        <v>70</v>
      </c>
      <c r="Q106" s="95">
        <v>600</v>
      </c>
      <c r="R106" s="95">
        <f t="shared" ref="R106:R112" si="54">Q106*O106</f>
        <v>600</v>
      </c>
      <c r="S106" s="86">
        <v>3</v>
      </c>
      <c r="T106" s="95">
        <f t="shared" ref="T106:T112" si="55">R106*S106</f>
        <v>1800</v>
      </c>
      <c r="V106" s="82"/>
      <c r="W106" s="83" t="s">
        <v>76</v>
      </c>
      <c r="X106" s="86" t="s">
        <v>58</v>
      </c>
      <c r="Y106" s="87" t="s">
        <v>172</v>
      </c>
      <c r="Z106" s="86">
        <v>1</v>
      </c>
      <c r="AA106" s="86" t="s">
        <v>31</v>
      </c>
      <c r="AB106" s="95">
        <v>5000</v>
      </c>
      <c r="AC106" s="95">
        <f t="shared" ref="AC106:AC114" si="56">AB106*Z106</f>
        <v>5000</v>
      </c>
      <c r="AD106" s="86">
        <v>2</v>
      </c>
      <c r="AE106" s="95">
        <f t="shared" ref="AE106:AE114" si="57">AC106*AD106</f>
        <v>10000</v>
      </c>
    </row>
    <row r="107" ht="18" customHeight="1" spans="11:31">
      <c r="K107" s="86"/>
      <c r="L107" s="52"/>
      <c r="M107" s="77"/>
      <c r="N107" s="87" t="s">
        <v>103</v>
      </c>
      <c r="O107" s="86">
        <v>1</v>
      </c>
      <c r="P107" s="86" t="s">
        <v>70</v>
      </c>
      <c r="Q107" s="95">
        <v>600</v>
      </c>
      <c r="R107" s="95">
        <f t="shared" si="54"/>
        <v>600</v>
      </c>
      <c r="S107" s="86">
        <v>3</v>
      </c>
      <c r="T107" s="95">
        <f t="shared" si="55"/>
        <v>1800</v>
      </c>
      <c r="V107" s="82"/>
      <c r="W107" s="85" t="s">
        <v>95</v>
      </c>
      <c r="X107" s="78"/>
      <c r="Y107" s="78"/>
      <c r="Z107" s="78"/>
      <c r="AA107" s="78"/>
      <c r="AB107" s="78"/>
      <c r="AC107" s="78"/>
      <c r="AD107" s="78"/>
      <c r="AE107" s="126">
        <f>SUM(AE106)</f>
        <v>10000</v>
      </c>
    </row>
    <row r="108" ht="18" customHeight="1" spans="11:31">
      <c r="K108" s="86"/>
      <c r="L108" s="52"/>
      <c r="M108" s="74" t="s">
        <v>105</v>
      </c>
      <c r="N108" s="87" t="s">
        <v>142</v>
      </c>
      <c r="O108" s="86">
        <v>1</v>
      </c>
      <c r="P108" s="86" t="s">
        <v>79</v>
      </c>
      <c r="Q108" s="95">
        <v>350</v>
      </c>
      <c r="R108" s="95">
        <f t="shared" si="54"/>
        <v>350</v>
      </c>
      <c r="S108" s="86">
        <v>3</v>
      </c>
      <c r="T108" s="95">
        <f t="shared" si="55"/>
        <v>1050</v>
      </c>
      <c r="V108" s="82"/>
      <c r="W108" s="51" t="s">
        <v>99</v>
      </c>
      <c r="X108" s="74" t="s">
        <v>100</v>
      </c>
      <c r="Y108" s="87" t="s">
        <v>101</v>
      </c>
      <c r="Z108" s="86">
        <v>1</v>
      </c>
      <c r="AA108" s="86" t="s">
        <v>70</v>
      </c>
      <c r="AB108" s="95">
        <v>0</v>
      </c>
      <c r="AC108" s="95">
        <f t="shared" si="56"/>
        <v>0</v>
      </c>
      <c r="AD108" s="86">
        <v>3</v>
      </c>
      <c r="AE108" s="95">
        <f t="shared" si="57"/>
        <v>0</v>
      </c>
    </row>
    <row r="109" ht="18" customHeight="1" spans="11:31">
      <c r="K109" s="86"/>
      <c r="L109" s="52"/>
      <c r="M109" s="77"/>
      <c r="N109" s="87" t="s">
        <v>108</v>
      </c>
      <c r="O109" s="86">
        <v>1</v>
      </c>
      <c r="P109" s="86" t="s">
        <v>70</v>
      </c>
      <c r="Q109" s="95">
        <v>350</v>
      </c>
      <c r="R109" s="95">
        <f t="shared" si="54"/>
        <v>350</v>
      </c>
      <c r="S109" s="86">
        <v>3</v>
      </c>
      <c r="T109" s="95">
        <f t="shared" si="55"/>
        <v>1050</v>
      </c>
      <c r="V109" s="82"/>
      <c r="W109" s="52"/>
      <c r="X109" s="77"/>
      <c r="Y109" s="87" t="s">
        <v>103</v>
      </c>
      <c r="Z109" s="86">
        <v>1</v>
      </c>
      <c r="AA109" s="86" t="s">
        <v>70</v>
      </c>
      <c r="AB109" s="95">
        <v>0</v>
      </c>
      <c r="AC109" s="95">
        <f t="shared" si="56"/>
        <v>0</v>
      </c>
      <c r="AD109" s="86">
        <v>3</v>
      </c>
      <c r="AE109" s="95">
        <f t="shared" si="57"/>
        <v>0</v>
      </c>
    </row>
    <row r="110" ht="18" customHeight="1" spans="11:31">
      <c r="K110" s="86"/>
      <c r="L110" s="52"/>
      <c r="M110" s="86" t="s">
        <v>110</v>
      </c>
      <c r="N110" s="87" t="s">
        <v>145</v>
      </c>
      <c r="O110" s="86">
        <v>1</v>
      </c>
      <c r="P110" s="86" t="s">
        <v>79</v>
      </c>
      <c r="Q110" s="95">
        <v>3000</v>
      </c>
      <c r="R110" s="95">
        <f t="shared" si="54"/>
        <v>3000</v>
      </c>
      <c r="S110" s="86">
        <v>3</v>
      </c>
      <c r="T110" s="95">
        <f t="shared" si="55"/>
        <v>9000</v>
      </c>
      <c r="V110" s="82"/>
      <c r="W110" s="52"/>
      <c r="X110" s="74" t="s">
        <v>105</v>
      </c>
      <c r="Y110" s="87" t="s">
        <v>142</v>
      </c>
      <c r="Z110" s="86">
        <v>1</v>
      </c>
      <c r="AA110" s="86" t="s">
        <v>79</v>
      </c>
      <c r="AB110" s="95">
        <v>500</v>
      </c>
      <c r="AC110" s="95">
        <f t="shared" si="56"/>
        <v>500</v>
      </c>
      <c r="AD110" s="86">
        <v>3</v>
      </c>
      <c r="AE110" s="95">
        <f t="shared" si="57"/>
        <v>1500</v>
      </c>
    </row>
    <row r="111" ht="18" customHeight="1" spans="11:31">
      <c r="K111" s="86"/>
      <c r="L111" s="52"/>
      <c r="M111" s="86" t="s">
        <v>112</v>
      </c>
      <c r="N111" s="87" t="s">
        <v>113</v>
      </c>
      <c r="O111" s="86">
        <v>1</v>
      </c>
      <c r="P111" s="86" t="s">
        <v>114</v>
      </c>
      <c r="Q111" s="95">
        <v>1465</v>
      </c>
      <c r="R111" s="95">
        <f t="shared" si="54"/>
        <v>1465</v>
      </c>
      <c r="S111" s="86">
        <v>3</v>
      </c>
      <c r="T111" s="95">
        <f t="shared" si="55"/>
        <v>4395</v>
      </c>
      <c r="V111" s="82"/>
      <c r="W111" s="52"/>
      <c r="X111" s="77"/>
      <c r="Y111" s="87" t="s">
        <v>108</v>
      </c>
      <c r="Z111" s="86">
        <v>1</v>
      </c>
      <c r="AA111" s="86" t="s">
        <v>70</v>
      </c>
      <c r="AB111" s="95">
        <v>0</v>
      </c>
      <c r="AC111" s="95">
        <f t="shared" si="56"/>
        <v>0</v>
      </c>
      <c r="AD111" s="86">
        <v>3</v>
      </c>
      <c r="AE111" s="95">
        <f t="shared" si="57"/>
        <v>0</v>
      </c>
    </row>
    <row r="112" ht="18" customHeight="1" spans="11:31">
      <c r="K112" s="86"/>
      <c r="L112" s="53"/>
      <c r="M112" s="86" t="s">
        <v>81</v>
      </c>
      <c r="N112" s="87" t="s">
        <v>118</v>
      </c>
      <c r="O112" s="86">
        <v>1</v>
      </c>
      <c r="P112" s="86" t="s">
        <v>37</v>
      </c>
      <c r="Q112" s="95">
        <v>2000</v>
      </c>
      <c r="R112" s="95">
        <f t="shared" si="54"/>
        <v>2000</v>
      </c>
      <c r="S112" s="86">
        <v>3</v>
      </c>
      <c r="T112" s="95">
        <f t="shared" si="55"/>
        <v>6000</v>
      </c>
      <c r="V112" s="82"/>
      <c r="W112" s="52"/>
      <c r="X112" s="86" t="s">
        <v>110</v>
      </c>
      <c r="Y112" s="87" t="s">
        <v>145</v>
      </c>
      <c r="Z112" s="86">
        <v>1</v>
      </c>
      <c r="AA112" s="86" t="s">
        <v>79</v>
      </c>
      <c r="AB112" s="95">
        <v>3000</v>
      </c>
      <c r="AC112" s="95">
        <f t="shared" si="56"/>
        <v>3000</v>
      </c>
      <c r="AD112" s="86">
        <v>3</v>
      </c>
      <c r="AE112" s="95">
        <f t="shared" si="57"/>
        <v>9000</v>
      </c>
    </row>
    <row r="113" ht="28" customHeight="1" spans="11:31">
      <c r="K113" s="86"/>
      <c r="L113" s="85" t="s">
        <v>120</v>
      </c>
      <c r="M113" s="78"/>
      <c r="N113" s="78"/>
      <c r="O113" s="78"/>
      <c r="P113" s="78"/>
      <c r="Q113" s="78"/>
      <c r="R113" s="78"/>
      <c r="S113" s="78"/>
      <c r="T113" s="126">
        <f>SUM(T106:T112)</f>
        <v>25095</v>
      </c>
      <c r="V113" s="82"/>
      <c r="W113" s="52"/>
      <c r="X113" s="86" t="s">
        <v>112</v>
      </c>
      <c r="Y113" s="87" t="s">
        <v>113</v>
      </c>
      <c r="Z113" s="86">
        <v>1</v>
      </c>
      <c r="AA113" s="86" t="s">
        <v>114</v>
      </c>
      <c r="AB113" s="95">
        <v>0</v>
      </c>
      <c r="AC113" s="95">
        <f t="shared" si="56"/>
        <v>0</v>
      </c>
      <c r="AD113" s="86">
        <v>3</v>
      </c>
      <c r="AE113" s="95">
        <f t="shared" si="57"/>
        <v>0</v>
      </c>
    </row>
    <row r="114" ht="32" customHeight="1" spans="11:31">
      <c r="K114" s="81" t="s">
        <v>173</v>
      </c>
      <c r="L114" s="81"/>
      <c r="M114" s="81"/>
      <c r="N114" s="81"/>
      <c r="O114" s="81"/>
      <c r="P114" s="81"/>
      <c r="Q114" s="81"/>
      <c r="R114" s="81"/>
      <c r="S114" s="81"/>
      <c r="T114" s="100">
        <f>T95+T103+T105+T113</f>
        <v>157478</v>
      </c>
      <c r="U114" s="5"/>
      <c r="V114" s="82"/>
      <c r="W114" s="53"/>
      <c r="X114" s="86" t="s">
        <v>81</v>
      </c>
      <c r="Y114" s="87" t="s">
        <v>118</v>
      </c>
      <c r="Z114" s="86">
        <v>1</v>
      </c>
      <c r="AA114" s="86" t="s">
        <v>37</v>
      </c>
      <c r="AB114" s="95">
        <v>1000</v>
      </c>
      <c r="AC114" s="95">
        <f t="shared" si="56"/>
        <v>1000</v>
      </c>
      <c r="AD114" s="86">
        <v>3</v>
      </c>
      <c r="AE114" s="95">
        <f t="shared" si="57"/>
        <v>3000</v>
      </c>
    </row>
    <row r="115" ht="32" customHeight="1" spans="11:31">
      <c r="K115" s="122" t="s">
        <v>169</v>
      </c>
      <c r="L115" s="122"/>
      <c r="M115" s="122"/>
      <c r="N115" s="122"/>
      <c r="O115" s="122"/>
      <c r="P115" s="122"/>
      <c r="Q115" s="122"/>
      <c r="R115" s="122"/>
      <c r="S115" s="122"/>
      <c r="T115" s="127">
        <f>T36+T67+T114</f>
        <v>311164.9</v>
      </c>
      <c r="U115" s="5"/>
      <c r="V115" s="82"/>
      <c r="W115" s="85" t="s">
        <v>120</v>
      </c>
      <c r="X115" s="78"/>
      <c r="Y115" s="78"/>
      <c r="Z115" s="78"/>
      <c r="AA115" s="78"/>
      <c r="AB115" s="78"/>
      <c r="AC115" s="78"/>
      <c r="AD115" s="78"/>
      <c r="AE115" s="126">
        <f>SUM(AE108:AE114)</f>
        <v>13500</v>
      </c>
    </row>
    <row r="116" ht="32" customHeight="1" spans="11:31">
      <c r="K116" s="122" t="s">
        <v>170</v>
      </c>
      <c r="L116" s="122"/>
      <c r="M116" s="122"/>
      <c r="N116" s="122"/>
      <c r="O116" s="122"/>
      <c r="P116" s="122"/>
      <c r="Q116" s="122"/>
      <c r="R116" s="122"/>
      <c r="S116" s="122"/>
      <c r="T116" s="127">
        <f>T115*6%</f>
        <v>18669.894</v>
      </c>
      <c r="U116" s="5"/>
      <c r="V116" s="104" t="s">
        <v>173</v>
      </c>
      <c r="W116" s="104"/>
      <c r="X116" s="104"/>
      <c r="Y116" s="104"/>
      <c r="Z116" s="104"/>
      <c r="AA116" s="104"/>
      <c r="AB116" s="104"/>
      <c r="AC116" s="104"/>
      <c r="AD116" s="104"/>
      <c r="AE116" s="107">
        <f>AE97+AE105+AE107+AE115</f>
        <v>119463</v>
      </c>
    </row>
    <row r="117" ht="32" customHeight="1" spans="11:31">
      <c r="K117" s="122" t="s">
        <v>171</v>
      </c>
      <c r="L117" s="122"/>
      <c r="M117" s="122"/>
      <c r="N117" s="122"/>
      <c r="O117" s="122"/>
      <c r="P117" s="122"/>
      <c r="Q117" s="122"/>
      <c r="R117" s="122"/>
      <c r="S117" s="122"/>
      <c r="T117" s="127">
        <f>T115+T116</f>
        <v>329834.794</v>
      </c>
      <c r="U117" s="5"/>
      <c r="V117" s="122" t="s">
        <v>174</v>
      </c>
      <c r="W117" s="122"/>
      <c r="X117" s="122"/>
      <c r="Y117" s="122"/>
      <c r="Z117" s="122"/>
      <c r="AA117" s="122"/>
      <c r="AB117" s="122"/>
      <c r="AC117" s="122"/>
      <c r="AD117" s="122"/>
      <c r="AE117" s="127">
        <f>AE38+AE69+AE116</f>
        <v>236395.32</v>
      </c>
    </row>
    <row r="118" ht="25" customHeight="1" spans="21:31">
      <c r="U118" s="5"/>
      <c r="V118" s="122" t="s">
        <v>175</v>
      </c>
      <c r="W118" s="122"/>
      <c r="X118" s="122"/>
      <c r="Y118" s="122"/>
      <c r="Z118" s="122"/>
      <c r="AA118" s="122"/>
      <c r="AB118" s="122"/>
      <c r="AC118" s="122"/>
      <c r="AD118" s="122"/>
      <c r="AE118" s="127">
        <f>AE117*6%</f>
        <v>14183.7192</v>
      </c>
    </row>
    <row r="119" ht="25" customHeight="1" spans="21:31">
      <c r="U119" s="5"/>
      <c r="V119" s="122" t="s">
        <v>176</v>
      </c>
      <c r="W119" s="122"/>
      <c r="X119" s="122"/>
      <c r="Y119" s="122"/>
      <c r="Z119" s="122"/>
      <c r="AA119" s="122"/>
      <c r="AB119" s="122"/>
      <c r="AC119" s="122"/>
      <c r="AD119" s="122"/>
      <c r="AE119" s="127">
        <f>AE118+AE117</f>
        <v>250579.0392</v>
      </c>
    </row>
    <row r="120" ht="33" customHeight="1" spans="21:31">
      <c r="U120" s="5"/>
      <c r="V120" s="128" t="s">
        <v>177</v>
      </c>
      <c r="W120" s="128"/>
      <c r="X120" s="128"/>
      <c r="Y120" s="128"/>
      <c r="Z120" s="128"/>
      <c r="AA120" s="128"/>
      <c r="AB120" s="128"/>
      <c r="AC120" s="128"/>
      <c r="AD120" s="128"/>
      <c r="AE120" s="129">
        <f>I96-AE119</f>
        <v>123858.5408</v>
      </c>
    </row>
    <row r="121" ht="37" customHeight="1" spans="21:31">
      <c r="U121" s="5"/>
      <c r="V121" s="128" t="s">
        <v>178</v>
      </c>
      <c r="W121" s="128"/>
      <c r="X121" s="128"/>
      <c r="Y121" s="128"/>
      <c r="Z121" s="128"/>
      <c r="AA121" s="128"/>
      <c r="AB121" s="128"/>
      <c r="AC121" s="128"/>
      <c r="AD121" s="128"/>
      <c r="AE121" s="130">
        <f>AE120/I96</f>
        <v>0.330785549890585</v>
      </c>
    </row>
    <row r="122" spans="21:21">
      <c r="U122" s="5"/>
    </row>
    <row r="123" spans="21:21">
      <c r="U123" s="5"/>
    </row>
    <row r="124" spans="21:21">
      <c r="U124" s="5"/>
    </row>
    <row r="125" spans="21:21">
      <c r="U125" s="5"/>
    </row>
  </sheetData>
  <mergeCells count="167">
    <mergeCell ref="A1:I1"/>
    <mergeCell ref="K1:T1"/>
    <mergeCell ref="V1:AE1"/>
    <mergeCell ref="L14:S14"/>
    <mergeCell ref="W14:AD14"/>
    <mergeCell ref="L21:S21"/>
    <mergeCell ref="W21:AD21"/>
    <mergeCell ref="L26:S26"/>
    <mergeCell ref="W28:AD28"/>
    <mergeCell ref="L35:S35"/>
    <mergeCell ref="K36:S36"/>
    <mergeCell ref="W37:AD37"/>
    <mergeCell ref="A38:H38"/>
    <mergeCell ref="V38:AD38"/>
    <mergeCell ref="L49:S49"/>
    <mergeCell ref="W51:AD51"/>
    <mergeCell ref="L57:S57"/>
    <mergeCell ref="W59:AD59"/>
    <mergeCell ref="A65:H65"/>
    <mergeCell ref="L66:S66"/>
    <mergeCell ref="K67:S67"/>
    <mergeCell ref="W68:AD68"/>
    <mergeCell ref="V69:AD69"/>
    <mergeCell ref="A93:H93"/>
    <mergeCell ref="A94:H94"/>
    <mergeCell ref="A95:H95"/>
    <mergeCell ref="L95:S95"/>
    <mergeCell ref="A96:H96"/>
    <mergeCell ref="W97:AD97"/>
    <mergeCell ref="L103:S103"/>
    <mergeCell ref="L105:S105"/>
    <mergeCell ref="W105:AD105"/>
    <mergeCell ref="W107:AD107"/>
    <mergeCell ref="L113:S113"/>
    <mergeCell ref="K114:S114"/>
    <mergeCell ref="K115:S115"/>
    <mergeCell ref="W115:AD115"/>
    <mergeCell ref="K116:S116"/>
    <mergeCell ref="V116:AD116"/>
    <mergeCell ref="K117:S117"/>
    <mergeCell ref="V117:AD117"/>
    <mergeCell ref="V118:AD118"/>
    <mergeCell ref="V119:AD119"/>
    <mergeCell ref="V120:AD120"/>
    <mergeCell ref="V121:AD121"/>
    <mergeCell ref="A3:A37"/>
    <mergeCell ref="A39:A64"/>
    <mergeCell ref="A66:A92"/>
    <mergeCell ref="B3:B5"/>
    <mergeCell ref="B6:B10"/>
    <mergeCell ref="B11:B15"/>
    <mergeCell ref="B17:B20"/>
    <mergeCell ref="B23:B24"/>
    <mergeCell ref="B26:B27"/>
    <mergeCell ref="B29:B32"/>
    <mergeCell ref="B34:B36"/>
    <mergeCell ref="B39:B41"/>
    <mergeCell ref="B42:B45"/>
    <mergeCell ref="B46:B50"/>
    <mergeCell ref="B52:B55"/>
    <mergeCell ref="B58:B59"/>
    <mergeCell ref="B61:B63"/>
    <mergeCell ref="B66:B68"/>
    <mergeCell ref="B69:B71"/>
    <mergeCell ref="B72:B76"/>
    <mergeCell ref="B78:B81"/>
    <mergeCell ref="B84:B85"/>
    <mergeCell ref="B89:B91"/>
    <mergeCell ref="K3:K35"/>
    <mergeCell ref="K37:K66"/>
    <mergeCell ref="K68:K113"/>
    <mergeCell ref="L3:L8"/>
    <mergeCell ref="L9:L13"/>
    <mergeCell ref="L15:L20"/>
    <mergeCell ref="L22:L25"/>
    <mergeCell ref="L27:L34"/>
    <mergeCell ref="L37:L47"/>
    <mergeCell ref="L50:L56"/>
    <mergeCell ref="L58:L65"/>
    <mergeCell ref="L68:L93"/>
    <mergeCell ref="L96:L102"/>
    <mergeCell ref="L106:L112"/>
    <mergeCell ref="M10:M13"/>
    <mergeCell ref="M15:M20"/>
    <mergeCell ref="M27:M28"/>
    <mergeCell ref="M29:M30"/>
    <mergeCell ref="M33:M34"/>
    <mergeCell ref="M38:M42"/>
    <mergeCell ref="M44:M47"/>
    <mergeCell ref="M51:M56"/>
    <mergeCell ref="M58:M59"/>
    <mergeCell ref="M60:M61"/>
    <mergeCell ref="M69:M77"/>
    <mergeCell ref="M78:M82"/>
    <mergeCell ref="M83:M89"/>
    <mergeCell ref="M90:M93"/>
    <mergeCell ref="M97:M102"/>
    <mergeCell ref="M106:M107"/>
    <mergeCell ref="M108:M109"/>
    <mergeCell ref="O15:O20"/>
    <mergeCell ref="O51:O56"/>
    <mergeCell ref="O97:O102"/>
    <mergeCell ref="P15:P20"/>
    <mergeCell ref="P51:P56"/>
    <mergeCell ref="P97:P102"/>
    <mergeCell ref="Q15:Q20"/>
    <mergeCell ref="Q51:Q56"/>
    <mergeCell ref="Q97:Q102"/>
    <mergeCell ref="R15:R20"/>
    <mergeCell ref="R51:R56"/>
    <mergeCell ref="R97:R102"/>
    <mergeCell ref="S15:S20"/>
    <mergeCell ref="S51:S56"/>
    <mergeCell ref="S97:S102"/>
    <mergeCell ref="T15:T20"/>
    <mergeCell ref="T51:T56"/>
    <mergeCell ref="T97:T102"/>
    <mergeCell ref="V3:V37"/>
    <mergeCell ref="V39:V68"/>
    <mergeCell ref="V70:V115"/>
    <mergeCell ref="W3:W8"/>
    <mergeCell ref="W9:W13"/>
    <mergeCell ref="W15:W20"/>
    <mergeCell ref="W22:W27"/>
    <mergeCell ref="W29:W36"/>
    <mergeCell ref="W39:W49"/>
    <mergeCell ref="W52:W58"/>
    <mergeCell ref="W60:W67"/>
    <mergeCell ref="W70:W95"/>
    <mergeCell ref="W98:W104"/>
    <mergeCell ref="W108:W114"/>
    <mergeCell ref="X10:X13"/>
    <mergeCell ref="X15:X20"/>
    <mergeCell ref="X26:X27"/>
    <mergeCell ref="X29:X30"/>
    <mergeCell ref="X31:X32"/>
    <mergeCell ref="X35:X36"/>
    <mergeCell ref="X40:X44"/>
    <mergeCell ref="X46:X49"/>
    <mergeCell ref="X53:X58"/>
    <mergeCell ref="X60:X61"/>
    <mergeCell ref="X62:X63"/>
    <mergeCell ref="X71:X79"/>
    <mergeCell ref="X80:X84"/>
    <mergeCell ref="X85:X91"/>
    <mergeCell ref="X92:X95"/>
    <mergeCell ref="X99:X104"/>
    <mergeCell ref="X108:X109"/>
    <mergeCell ref="X110:X111"/>
    <mergeCell ref="Z15:Z20"/>
    <mergeCell ref="Z53:Z58"/>
    <mergeCell ref="Z99:Z104"/>
    <mergeCell ref="AA15:AA20"/>
    <mergeCell ref="AA53:AA58"/>
    <mergeCell ref="AA99:AA104"/>
    <mergeCell ref="AB15:AB20"/>
    <mergeCell ref="AB53:AB58"/>
    <mergeCell ref="AB99:AB104"/>
    <mergeCell ref="AC15:AC20"/>
    <mergeCell ref="AC53:AC58"/>
    <mergeCell ref="AC99:AC104"/>
    <mergeCell ref="AD15:AD20"/>
    <mergeCell ref="AD53:AD58"/>
    <mergeCell ref="AD99:AD104"/>
    <mergeCell ref="AE15:AE20"/>
    <mergeCell ref="AE53:AE58"/>
    <mergeCell ref="AE99:AE104"/>
  </mergeCells>
  <dataValidations count="3">
    <dataValidation showInputMessage="1" showErrorMessage="1" sqref="E11 E46 E72"/>
    <dataValidation allowBlank="1" showInputMessage="1" showErrorMessage="1" errorTitle="请输入不为负数的整数" sqref="D87 D29:D32"/>
    <dataValidation allowBlank="1" showInputMessage="1" showErrorMessage="1" sqref="F87 F29:F3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PE单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2006-09-18T03:21:00Z</dcterms:created>
  <dcterms:modified xsi:type="dcterms:W3CDTF">2024-06-20T18:45:54Z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