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spd\Desktop\"/>
    </mc:Choice>
  </mc:AlternateContent>
  <bookViews>
    <workbookView xWindow="0" yWindow="0" windowWidth="27660" windowHeight="13380" tabRatio="773" activeTab="2"/>
  </bookViews>
  <sheets>
    <sheet name="客户报价单" sheetId="22" r:id="rId1"/>
    <sheet name="协会报价单" sheetId="23" r:id="rId2"/>
    <sheet name="PE单" sheetId="2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3" i="21" l="1"/>
  <c r="Q112" i="21"/>
  <c r="Q111" i="21"/>
  <c r="Q110" i="21"/>
  <c r="Q109" i="21"/>
  <c r="N109" i="21"/>
  <c r="Q108" i="21"/>
  <c r="Q107" i="21"/>
  <c r="Q106" i="21"/>
  <c r="Q105" i="21"/>
  <c r="F105" i="21"/>
  <c r="E105" i="21"/>
  <c r="D105" i="21"/>
  <c r="Q104" i="21"/>
  <c r="Q103" i="21"/>
  <c r="Q102" i="21"/>
  <c r="Q101" i="21"/>
  <c r="N101" i="21"/>
  <c r="Q100" i="21"/>
  <c r="Q99" i="21"/>
  <c r="Q98" i="21"/>
  <c r="Q97" i="21"/>
  <c r="Q96" i="21"/>
  <c r="Q95" i="21"/>
  <c r="N95" i="21"/>
  <c r="Q94" i="21"/>
  <c r="I94" i="21"/>
  <c r="Q93" i="21"/>
  <c r="I93" i="21"/>
  <c r="Q92" i="21"/>
  <c r="I92" i="21"/>
  <c r="Q91" i="21"/>
  <c r="I91" i="21"/>
  <c r="G91" i="21"/>
  <c r="Q90" i="21"/>
  <c r="I90" i="21"/>
  <c r="G90" i="21"/>
  <c r="Q89" i="21"/>
  <c r="I89" i="21"/>
  <c r="G89" i="21"/>
  <c r="Q88" i="21"/>
  <c r="I88" i="21"/>
  <c r="G88" i="21"/>
  <c r="Q87" i="21"/>
  <c r="I87" i="21"/>
  <c r="G87" i="21"/>
  <c r="Q86" i="21"/>
  <c r="I86" i="21"/>
  <c r="G86" i="21"/>
  <c r="Q85" i="21"/>
  <c r="I85" i="21"/>
  <c r="G85" i="21"/>
  <c r="Q84" i="21"/>
  <c r="I84" i="21"/>
  <c r="G84" i="21"/>
  <c r="Q83" i="21"/>
  <c r="I83" i="21"/>
  <c r="G83" i="21"/>
  <c r="Q82" i="21"/>
  <c r="I82" i="21"/>
  <c r="G82" i="21"/>
  <c r="Q81" i="21"/>
  <c r="I81" i="21"/>
  <c r="G81" i="21"/>
  <c r="Q80" i="21"/>
  <c r="I80" i="21"/>
  <c r="G80" i="21"/>
  <c r="Q79" i="21"/>
  <c r="I79" i="21"/>
  <c r="G79" i="21"/>
  <c r="I78" i="21"/>
  <c r="G78" i="21"/>
  <c r="I77" i="21"/>
  <c r="G77" i="21"/>
  <c r="I76" i="21"/>
  <c r="G76" i="21"/>
  <c r="I75" i="21"/>
  <c r="G75" i="21"/>
  <c r="I74" i="21"/>
  <c r="G74" i="21"/>
  <c r="Q73" i="21"/>
  <c r="I73" i="21"/>
  <c r="G73" i="21"/>
  <c r="Q72" i="21"/>
  <c r="I72" i="21"/>
  <c r="G72" i="21"/>
  <c r="Q71" i="21"/>
  <c r="I71" i="21"/>
  <c r="G71" i="21"/>
  <c r="Q70" i="21"/>
  <c r="I70" i="21"/>
  <c r="G70" i="21"/>
  <c r="Q69" i="21"/>
  <c r="I69" i="21"/>
  <c r="G69" i="21"/>
  <c r="Q68" i="21"/>
  <c r="I68" i="21"/>
  <c r="G68" i="21"/>
  <c r="Q67" i="21"/>
  <c r="I67" i="21"/>
  <c r="G67" i="21"/>
  <c r="Q66" i="21"/>
  <c r="I66" i="21"/>
  <c r="G66" i="21"/>
  <c r="Q65" i="21"/>
  <c r="I65" i="21"/>
  <c r="G65" i="21"/>
  <c r="Q64" i="21"/>
  <c r="I64" i="21"/>
  <c r="Q63" i="21"/>
  <c r="N63" i="21"/>
  <c r="I63" i="21"/>
  <c r="G63" i="21"/>
  <c r="Q62" i="21"/>
  <c r="I62" i="21"/>
  <c r="G62" i="21"/>
  <c r="Q61" i="21"/>
  <c r="I61" i="21"/>
  <c r="G61" i="21"/>
  <c r="Q60" i="21"/>
  <c r="I60" i="21"/>
  <c r="G60" i="21"/>
  <c r="Q59" i="21"/>
  <c r="I59" i="21"/>
  <c r="G59" i="21"/>
  <c r="Q58" i="21"/>
  <c r="I58" i="21"/>
  <c r="G58" i="21"/>
  <c r="Q57" i="21"/>
  <c r="I57" i="21"/>
  <c r="G57" i="21"/>
  <c r="Q56" i="21"/>
  <c r="I56" i="21"/>
  <c r="G56" i="21"/>
  <c r="Q55" i="21"/>
  <c r="I55" i="21"/>
  <c r="G55" i="21"/>
  <c r="Q54" i="21"/>
  <c r="I54" i="21"/>
  <c r="G54" i="21"/>
  <c r="Q53" i="21"/>
  <c r="I53" i="21"/>
  <c r="G53" i="21"/>
  <c r="Q52" i="21"/>
  <c r="I52" i="21"/>
  <c r="G52" i="21"/>
  <c r="Q51" i="21"/>
  <c r="I51" i="21"/>
  <c r="G51" i="21"/>
  <c r="Q50" i="21"/>
  <c r="I50" i="21"/>
  <c r="G50" i="21"/>
  <c r="I49" i="21"/>
  <c r="G49" i="21"/>
  <c r="I48" i="21"/>
  <c r="G48" i="21"/>
  <c r="I47" i="21"/>
  <c r="G47" i="21"/>
  <c r="I46" i="21"/>
  <c r="G46" i="21"/>
  <c r="I45" i="21"/>
  <c r="G45" i="21"/>
  <c r="Q44" i="21"/>
  <c r="I44" i="21"/>
  <c r="G44" i="21"/>
  <c r="Q43" i="21"/>
  <c r="I43" i="21"/>
  <c r="G43" i="21"/>
  <c r="Q42" i="21"/>
  <c r="I42" i="21"/>
  <c r="G42" i="21"/>
  <c r="Q41" i="21"/>
  <c r="I41" i="21"/>
  <c r="G41" i="21"/>
  <c r="Q40" i="21"/>
  <c r="I40" i="21"/>
  <c r="G40" i="21"/>
  <c r="Q39" i="21"/>
  <c r="I39" i="21"/>
  <c r="G39" i="21"/>
  <c r="Q38" i="21"/>
  <c r="I38" i="21"/>
  <c r="G38" i="21"/>
  <c r="Q37" i="21"/>
  <c r="I37" i="21"/>
  <c r="Q36" i="21"/>
  <c r="I36" i="21"/>
  <c r="G36" i="21"/>
  <c r="Q35" i="21"/>
  <c r="I35" i="21"/>
  <c r="G35" i="21"/>
  <c r="Q34" i="21"/>
  <c r="I34" i="21"/>
  <c r="G34" i="21"/>
  <c r="Q33" i="21"/>
  <c r="I33" i="21"/>
  <c r="G33" i="21"/>
  <c r="Q32" i="21"/>
  <c r="I32" i="21"/>
  <c r="G32" i="21"/>
  <c r="Q31" i="21"/>
  <c r="I31" i="21"/>
  <c r="G31" i="21"/>
  <c r="Q30" i="21"/>
  <c r="I30" i="21"/>
  <c r="G30" i="21"/>
  <c r="Q29" i="21"/>
  <c r="I29" i="21"/>
  <c r="G29" i="21"/>
  <c r="Q28" i="21"/>
  <c r="I28" i="21"/>
  <c r="G28" i="21"/>
  <c r="Q27" i="21"/>
  <c r="I27" i="21"/>
  <c r="G27" i="21"/>
  <c r="Q26" i="21"/>
  <c r="I26" i="21"/>
  <c r="G26" i="21"/>
  <c r="Q25" i="21"/>
  <c r="I25" i="21"/>
  <c r="G25" i="21"/>
  <c r="Q24" i="21"/>
  <c r="I24" i="21"/>
  <c r="G24" i="21"/>
  <c r="Q23" i="21"/>
  <c r="I23" i="21"/>
  <c r="G23" i="21"/>
  <c r="Q22" i="21"/>
  <c r="I22" i="21"/>
  <c r="G22" i="21"/>
  <c r="Q21" i="21"/>
  <c r="I21" i="21"/>
  <c r="G21" i="21"/>
  <c r="I20" i="21"/>
  <c r="G20" i="21"/>
  <c r="I19" i="21"/>
  <c r="G19" i="21"/>
  <c r="I18" i="21"/>
  <c r="G18" i="21"/>
  <c r="I17" i="21"/>
  <c r="G17" i="21"/>
  <c r="I16" i="21"/>
  <c r="G16" i="21"/>
  <c r="Q15" i="21"/>
  <c r="I15" i="21"/>
  <c r="G15" i="21"/>
  <c r="Q14" i="21"/>
  <c r="I14" i="21"/>
  <c r="G14" i="21"/>
  <c r="Q13" i="21"/>
  <c r="I13" i="21"/>
  <c r="G13" i="21"/>
  <c r="Q12" i="21"/>
  <c r="I12" i="21"/>
  <c r="G12" i="21"/>
  <c r="Q11" i="21"/>
  <c r="I11" i="21"/>
  <c r="G11" i="21"/>
  <c r="Q10" i="21"/>
  <c r="I10" i="21"/>
  <c r="G10" i="21"/>
  <c r="Q9" i="21"/>
  <c r="I9" i="21"/>
  <c r="G9" i="21"/>
  <c r="Q8" i="21"/>
  <c r="I8" i="21"/>
  <c r="G8" i="21"/>
  <c r="Q7" i="21"/>
  <c r="I7" i="21"/>
  <c r="G7" i="21"/>
  <c r="Q6" i="21"/>
  <c r="I6" i="21"/>
  <c r="G6" i="21"/>
  <c r="Q5" i="21"/>
  <c r="I5" i="21"/>
  <c r="G5" i="21"/>
  <c r="Q4" i="21"/>
  <c r="I4" i="21"/>
  <c r="G4" i="21"/>
  <c r="Q3" i="21"/>
  <c r="I3" i="21"/>
  <c r="G3" i="21"/>
  <c r="F105" i="23"/>
  <c r="E105" i="23"/>
  <c r="D105" i="23"/>
  <c r="I94" i="23"/>
  <c r="I93" i="23"/>
  <c r="I92" i="23"/>
  <c r="I91" i="23"/>
  <c r="G91" i="23"/>
  <c r="I90" i="23"/>
  <c r="G90" i="23"/>
  <c r="I89" i="23"/>
  <c r="G89" i="23"/>
  <c r="I88" i="23"/>
  <c r="G88" i="23"/>
  <c r="I87" i="23"/>
  <c r="G87" i="23"/>
  <c r="I86" i="23"/>
  <c r="G86" i="23"/>
  <c r="I85" i="23"/>
  <c r="G85" i="23"/>
  <c r="I84" i="23"/>
  <c r="G84" i="23"/>
  <c r="I83" i="23"/>
  <c r="G83" i="23"/>
  <c r="I82" i="23"/>
  <c r="G82" i="23"/>
  <c r="I81" i="23"/>
  <c r="G81" i="23"/>
  <c r="I80" i="23"/>
  <c r="G80" i="23"/>
  <c r="I79" i="23"/>
  <c r="G79" i="23"/>
  <c r="I78" i="23"/>
  <c r="G78" i="23"/>
  <c r="I77" i="23"/>
  <c r="G77" i="23"/>
  <c r="I76" i="23"/>
  <c r="G76" i="23"/>
  <c r="I75" i="23"/>
  <c r="G75" i="23"/>
  <c r="I74" i="23"/>
  <c r="G74" i="23"/>
  <c r="I73" i="23"/>
  <c r="G73" i="23"/>
  <c r="I72" i="23"/>
  <c r="G72" i="23"/>
  <c r="I71" i="23"/>
  <c r="G71" i="23"/>
  <c r="I70" i="23"/>
  <c r="G70" i="23"/>
  <c r="I69" i="23"/>
  <c r="G69" i="23"/>
  <c r="I68" i="23"/>
  <c r="G68" i="23"/>
  <c r="I67" i="23"/>
  <c r="G67" i="23"/>
  <c r="I66" i="23"/>
  <c r="G66" i="23"/>
  <c r="I65" i="23"/>
  <c r="G65" i="23"/>
  <c r="I64" i="23"/>
  <c r="I63" i="23"/>
  <c r="G63" i="23"/>
  <c r="I62" i="23"/>
  <c r="G62" i="23"/>
  <c r="I61" i="23"/>
  <c r="G61" i="23"/>
  <c r="I60" i="23"/>
  <c r="G60" i="23"/>
  <c r="I59" i="23"/>
  <c r="G59" i="23"/>
  <c r="I58" i="23"/>
  <c r="G58" i="23"/>
  <c r="I57" i="23"/>
  <c r="G57" i="23"/>
  <c r="I56" i="23"/>
  <c r="G56" i="23"/>
  <c r="I55" i="23"/>
  <c r="G55" i="23"/>
  <c r="I54" i="23"/>
  <c r="G54" i="23"/>
  <c r="I53" i="23"/>
  <c r="G53" i="23"/>
  <c r="I52" i="23"/>
  <c r="G52" i="23"/>
  <c r="I51" i="23"/>
  <c r="G51" i="23"/>
  <c r="I50" i="23"/>
  <c r="G50" i="23"/>
  <c r="I49" i="23"/>
  <c r="G49" i="23"/>
  <c r="I48" i="23"/>
  <c r="G48" i="23"/>
  <c r="I47" i="23"/>
  <c r="G47" i="23"/>
  <c r="I46" i="23"/>
  <c r="G46" i="23"/>
  <c r="I45" i="23"/>
  <c r="G45" i="23"/>
  <c r="I44" i="23"/>
  <c r="G44" i="23"/>
  <c r="I43" i="23"/>
  <c r="G43" i="23"/>
  <c r="I42" i="23"/>
  <c r="G42" i="23"/>
  <c r="I41" i="23"/>
  <c r="G41" i="23"/>
  <c r="I40" i="23"/>
  <c r="G40" i="23"/>
  <c r="I39" i="23"/>
  <c r="G39" i="23"/>
  <c r="I38" i="23"/>
  <c r="G38" i="23"/>
  <c r="I37" i="23"/>
  <c r="I36" i="23"/>
  <c r="G36" i="23"/>
  <c r="I35" i="23"/>
  <c r="G35" i="23"/>
  <c r="I34" i="23"/>
  <c r="G34" i="23"/>
  <c r="I33" i="23"/>
  <c r="G33" i="23"/>
  <c r="I32" i="23"/>
  <c r="G32" i="23"/>
  <c r="I31" i="23"/>
  <c r="G31" i="23"/>
  <c r="I30" i="23"/>
  <c r="G30" i="23"/>
  <c r="I29" i="23"/>
  <c r="G29" i="23"/>
  <c r="I28" i="23"/>
  <c r="G28" i="23"/>
  <c r="I27" i="23"/>
  <c r="G27" i="23"/>
  <c r="I26" i="23"/>
  <c r="G26" i="23"/>
  <c r="I25" i="23"/>
  <c r="G25" i="23"/>
  <c r="I24" i="23"/>
  <c r="G24" i="23"/>
  <c r="I23" i="23"/>
  <c r="G23" i="23"/>
  <c r="I22" i="23"/>
  <c r="G22" i="23"/>
  <c r="I21" i="23"/>
  <c r="G21" i="23"/>
  <c r="I20" i="23"/>
  <c r="G20" i="23"/>
  <c r="I19" i="23"/>
  <c r="G19" i="23"/>
  <c r="I18" i="23"/>
  <c r="G18" i="23"/>
  <c r="I17" i="23"/>
  <c r="G17" i="23"/>
  <c r="I16" i="23"/>
  <c r="G16" i="23"/>
  <c r="I15" i="23"/>
  <c r="G15" i="23"/>
  <c r="I14" i="23"/>
  <c r="G14" i="23"/>
  <c r="I13" i="23"/>
  <c r="G13" i="23"/>
  <c r="I12" i="23"/>
  <c r="G12" i="23"/>
  <c r="I11" i="23"/>
  <c r="G11" i="23"/>
  <c r="I10" i="23"/>
  <c r="G10" i="23"/>
  <c r="I9" i="23"/>
  <c r="G9" i="23"/>
  <c r="I8" i="23"/>
  <c r="G8" i="23"/>
  <c r="I7" i="23"/>
  <c r="G7" i="23"/>
  <c r="I6" i="23"/>
  <c r="G6" i="23"/>
  <c r="I5" i="23"/>
  <c r="G5" i="23"/>
  <c r="I4" i="23"/>
  <c r="G4" i="23"/>
  <c r="I3" i="23"/>
  <c r="G3" i="23"/>
  <c r="H44" i="22"/>
  <c r="AD43" i="22"/>
  <c r="H43" i="22"/>
  <c r="AD42" i="22"/>
  <c r="H42" i="22"/>
  <c r="AZ41" i="22"/>
  <c r="AD41" i="22"/>
  <c r="H41" i="22"/>
  <c r="AZ40" i="22"/>
  <c r="AD40" i="22"/>
  <c r="S40" i="22"/>
  <c r="H40" i="22"/>
  <c r="AZ39" i="22"/>
  <c r="AO39" i="22"/>
  <c r="AD39" i="22"/>
  <c r="S39" i="22"/>
  <c r="H39" i="22"/>
  <c r="AZ38" i="22"/>
  <c r="AO38" i="22"/>
  <c r="AD38" i="22"/>
  <c r="S38" i="22"/>
  <c r="H38" i="22"/>
  <c r="AZ37" i="22"/>
  <c r="AO37" i="22"/>
  <c r="AD37" i="22"/>
  <c r="S37" i="22"/>
  <c r="H37" i="22"/>
  <c r="AZ36" i="22"/>
  <c r="AO36" i="22"/>
  <c r="AD36" i="22"/>
  <c r="S36" i="22"/>
  <c r="H36" i="22"/>
  <c r="AZ35" i="22"/>
  <c r="AO35" i="22"/>
  <c r="AD35" i="22"/>
  <c r="S35" i="22"/>
  <c r="H35" i="22"/>
  <c r="AZ34" i="22"/>
  <c r="AO34" i="22"/>
  <c r="AD34" i="22"/>
  <c r="S34" i="22"/>
  <c r="H34" i="22"/>
  <c r="AZ33" i="22"/>
  <c r="AO33" i="22"/>
  <c r="AD33" i="22"/>
  <c r="H33" i="22"/>
  <c r="AZ32" i="22"/>
  <c r="AO32" i="22"/>
  <c r="AD32" i="22"/>
  <c r="H32" i="22"/>
  <c r="AZ31" i="22"/>
  <c r="AO31" i="22"/>
  <c r="H31" i="22"/>
  <c r="AZ30" i="22"/>
  <c r="AO30" i="22"/>
  <c r="S30" i="22"/>
  <c r="H30" i="22"/>
  <c r="AO29" i="22"/>
  <c r="S29" i="22"/>
  <c r="H29" i="22"/>
  <c r="AO28" i="22"/>
  <c r="S28" i="22"/>
  <c r="H28" i="22"/>
  <c r="S27" i="22"/>
  <c r="H27" i="22"/>
  <c r="S26" i="22"/>
  <c r="H26" i="22"/>
  <c r="S25" i="22"/>
  <c r="H25" i="22"/>
  <c r="S24" i="22"/>
  <c r="H24" i="22"/>
  <c r="AZ23" i="22"/>
  <c r="AO23" i="22"/>
  <c r="AD23" i="22"/>
  <c r="S23" i="22"/>
  <c r="H23" i="22"/>
  <c r="S22" i="22"/>
  <c r="H22" i="22"/>
  <c r="S21" i="22"/>
  <c r="H21" i="22"/>
  <c r="S20" i="22"/>
  <c r="S19" i="22"/>
  <c r="S18" i="22"/>
  <c r="S17" i="22"/>
  <c r="S16" i="22"/>
  <c r="H15" i="22"/>
  <c r="H14" i="22"/>
  <c r="H13" i="22"/>
  <c r="H12" i="22"/>
  <c r="H11" i="22"/>
  <c r="S10" i="22"/>
  <c r="H10" i="22"/>
  <c r="S9" i="22"/>
  <c r="H9" i="22"/>
  <c r="S8" i="22"/>
  <c r="H8" i="22"/>
  <c r="S7" i="22"/>
  <c r="H7" i="22"/>
  <c r="S6" i="22"/>
  <c r="H6" i="22"/>
  <c r="S5" i="22"/>
  <c r="H5" i="22"/>
  <c r="S4" i="22"/>
  <c r="H4" i="22"/>
  <c r="S3" i="22"/>
  <c r="H3" i="22"/>
</calcChain>
</file>

<file path=xl/sharedStrings.xml><?xml version="1.0" encoding="utf-8"?>
<sst xmlns="http://schemas.openxmlformats.org/spreadsheetml/2006/main" count="1130" uniqueCount="232">
  <si>
    <t>精神健康多学科诊疗基层促进项目报价单-浙江省启动会</t>
  </si>
  <si>
    <t>精神健康多学科诊疗基层促进项目报价单-上海系列会</t>
  </si>
  <si>
    <t>精神健康多学科诊疗基层促进项目报价单-汕头系列会</t>
  </si>
  <si>
    <t>精神健康多学科诊疗基层促进项目报价单-北京系列会</t>
  </si>
  <si>
    <t>精神健康多学科诊疗基层促进项目报价单-石家庄系列会</t>
  </si>
  <si>
    <t>服务内容</t>
  </si>
  <si>
    <t>服务说明</t>
  </si>
  <si>
    <t>单价</t>
  </si>
  <si>
    <t>单位</t>
  </si>
  <si>
    <t>数量</t>
  </si>
  <si>
    <t>总价</t>
  </si>
  <si>
    <t>备注</t>
  </si>
  <si>
    <t>浙江省启动会</t>
  </si>
  <si>
    <t>医生端
定量调研</t>
  </si>
  <si>
    <t>问卷设计</t>
  </si>
  <si>
    <t>根据需求关键点进行定量问卷设计与修改</t>
  </si>
  <si>
    <t>份</t>
  </si>
  <si>
    <t>上海系列会</t>
  </si>
  <si>
    <t>酒店租赁</t>
  </si>
  <si>
    <t>会场酒店场地租赁</t>
  </si>
  <si>
    <t>按4星级酒店标准，50人1天，13500元（包含LED屏幕或投影、音箱1套、话筒*4个等相关会议设备）</t>
  </si>
  <si>
    <t>场</t>
  </si>
  <si>
    <t>会议必备</t>
  </si>
  <si>
    <t>设备</t>
  </si>
  <si>
    <t>设备租赁</t>
  </si>
  <si>
    <t>led</t>
  </si>
  <si>
    <t>问卷编程及上线</t>
  </si>
  <si>
    <t>问卷编程、配额设置及平台上线</t>
  </si>
  <si>
    <t>次</t>
  </si>
  <si>
    <t>推广设计</t>
  </si>
  <si>
    <t>会议物料设计</t>
  </si>
  <si>
    <t>海报延展，台卡，直播间延展物料等设计</t>
  </si>
  <si>
    <t>套</t>
  </si>
  <si>
    <t>问卷数据清理与分析</t>
  </si>
  <si>
    <t>样本问卷信息数据汇总、清洗与分析</t>
  </si>
  <si>
    <t>物料</t>
  </si>
  <si>
    <t>人名台卡</t>
  </si>
  <si>
    <t>A4桌卡，157g铜版纸，11位专家的人名台卡（备用5张）</t>
  </si>
  <si>
    <t>张</t>
  </si>
  <si>
    <t>调研报告撰写</t>
  </si>
  <si>
    <t>调研报告</t>
  </si>
  <si>
    <t>定量调研及定性调研结论终期报告撰写</t>
  </si>
  <si>
    <t>会议签到背景板</t>
  </si>
  <si>
    <t>桁架宝丽布（签到背景板）+A4日程卡70张</t>
  </si>
  <si>
    <t>调研小计</t>
  </si>
  <si>
    <t>舞台搭建</t>
  </si>
  <si>
    <t>讲台kt版，话筒贴</t>
  </si>
  <si>
    <t>按4星级酒店标准，半天主会场，100人1天  150平（包含LED屏幕、音箱1套、话筒*4个等相关会议设备）</t>
  </si>
  <si>
    <t>X展架</t>
  </si>
  <si>
    <t>120*200cm，3个指示牌，1个kv延展</t>
  </si>
  <si>
    <t>个</t>
  </si>
  <si>
    <t>线上互动直播
(线上嘉宾接入+线下现场嘉宾)</t>
  </si>
  <si>
    <t>系统租赁</t>
  </si>
  <si>
    <t>音视频信号整合，直播推流及观看（含流量）</t>
  </si>
  <si>
    <t>高清摄像机1台+专业摄像师1位+1个无线收音小蜜蜂</t>
  </si>
  <si>
    <t>桁架宝丽布（签到背景板）+A4日程卡120张</t>
  </si>
  <si>
    <t>无缝摄像视频切换器（1台）</t>
  </si>
  <si>
    <t>导播切换、线上连线、直播推流（3台）</t>
  </si>
  <si>
    <t>直播网络备用设备（1个）</t>
  </si>
  <si>
    <t xml:space="preserve">线上直播
</t>
  </si>
  <si>
    <t>线下+线上互动连线，音视频信号整合，直播推流及观看（含流量）</t>
  </si>
  <si>
    <t>电脑捕获视频设备转换器（2个）</t>
  </si>
  <si>
    <t>高清摄像机1台+专业摄像师1位+2个无线收音小蜜蜂</t>
  </si>
  <si>
    <t>电脑捕获音频设备转换器（1个）</t>
  </si>
  <si>
    <t>串场文档</t>
  </si>
  <si>
    <t>串场幻灯制作（ppt）</t>
  </si>
  <si>
    <t>直播工程师</t>
  </si>
  <si>
    <t>直播控台工程师（会议主控及控台切换）</t>
  </si>
  <si>
    <t>人/天</t>
  </si>
  <si>
    <t>摄影</t>
  </si>
  <si>
    <t>摄影师</t>
  </si>
  <si>
    <t>会议云摄影（含线上相册，摄影师，灯光）</t>
  </si>
  <si>
    <t>会务人员&amp;差旅</t>
  </si>
  <si>
    <t>项目经理</t>
  </si>
  <si>
    <t>线下启动会前期对接沟通及项目管理</t>
  </si>
  <si>
    <t>领现场协调及流程管控，准备工作1天+会议当天1天，合计2天</t>
  </si>
  <si>
    <t>执行人员</t>
  </si>
  <si>
    <t>协助项目经理，现场协调及流程管控，准备工作1天+会议当天1天，合计2天，</t>
  </si>
  <si>
    <t>人</t>
  </si>
  <si>
    <t>对项目文件进行整理、分类、归档、总结报告编写、备案，定期将支持文件及总结报告，上报上级指导单位审核备案</t>
  </si>
  <si>
    <t>会议画面推流，会议串场翻页，会议勘场，会前网络测试，直播场控（OBS）</t>
  </si>
  <si>
    <t>人员差旅费</t>
  </si>
  <si>
    <t>包含往返车票，住宿以及餐费，执行人员*1人，两天一夜</t>
  </si>
  <si>
    <t>小计</t>
  </si>
  <si>
    <t>云摄影</t>
  </si>
  <si>
    <t>会议云摄影，包含云端相册</t>
  </si>
  <si>
    <t>会议必备小计</t>
  </si>
  <si>
    <t>会务</t>
  </si>
  <si>
    <t>/</t>
  </si>
  <si>
    <t>住宿-标间</t>
  </si>
  <si>
    <t>角色嘉宾用餐</t>
  </si>
  <si>
    <t>市内接送</t>
  </si>
  <si>
    <t>交通报销</t>
  </si>
  <si>
    <t>趟</t>
  </si>
  <si>
    <t>参会嘉宾用餐</t>
  </si>
  <si>
    <t>餐饮</t>
  </si>
  <si>
    <t>茶歇</t>
  </si>
  <si>
    <t>间</t>
  </si>
  <si>
    <t>来回车费报销</t>
  </si>
  <si>
    <t>协助项目经理，现场协调及流程管控，准备工作1天+会议当天1天，合计2天，2人*2天=4</t>
  </si>
  <si>
    <t>讲者餐饮</t>
  </si>
  <si>
    <t>小交通-市内接送（往返）</t>
  </si>
  <si>
    <t>场地</t>
  </si>
  <si>
    <t>会场酒店租赁</t>
  </si>
  <si>
    <t>按4星级酒店标准，50-70人1天，包含LED屏幕或投影、音箱1套、话筒*4个等相关会议设备）</t>
  </si>
  <si>
    <t>酒店</t>
  </si>
  <si>
    <t>交通费</t>
  </si>
  <si>
    <t>杭州超出部分</t>
  </si>
  <si>
    <t>大交通-高铁（往返）</t>
  </si>
  <si>
    <t>10%服务费</t>
  </si>
  <si>
    <t>高铁天津，北京</t>
  </si>
  <si>
    <t>包含往返车票，住宿以及餐费；项目经理*1人，执行人员*1人，技术工程师*1，合计3人。两天一夜</t>
  </si>
  <si>
    <t>参会差旅</t>
  </si>
  <si>
    <t>大交通-往返动车</t>
  </si>
  <si>
    <t>省内动车--二等座（以实际结算）</t>
  </si>
  <si>
    <t>会务小计</t>
  </si>
  <si>
    <t>其他</t>
  </si>
  <si>
    <t>讲课费</t>
  </si>
  <si>
    <t>劳务费</t>
  </si>
  <si>
    <t>应付3000元/人，实付3550元/人（含个人所得税）主席*1</t>
  </si>
  <si>
    <t>室内交通</t>
  </si>
  <si>
    <t>应付2000元/人，实付2300元/人（含个人所得税）讲者*3</t>
  </si>
  <si>
    <t>住宿</t>
  </si>
  <si>
    <t>讲课专家单间共计3间，其余参会专家两人一间共计21间</t>
  </si>
  <si>
    <t>应付1000元/人，实付1050元/人（含个人所得税）讨论嘉宾*4</t>
  </si>
  <si>
    <t>推广</t>
  </si>
  <si>
    <t>公关稿件撰写</t>
  </si>
  <si>
    <t>对于会议内容进行会议报道撰写稿件</t>
  </si>
  <si>
    <t>篇</t>
  </si>
  <si>
    <t>应付1000元/人，实付1050元/人（含个人所得税）案例讲者*3，讨论嘉宾*3</t>
  </si>
  <si>
    <t>线上直播平台</t>
  </si>
  <si>
    <t>会后公关文章发布，包百度收录（人民健康网/当地网站等）</t>
  </si>
  <si>
    <t>10%服务费（劳务整理提交内部流程）</t>
  </si>
  <si>
    <t>应付3000元/人，实付3550元/人（含个人所得税）主席*2</t>
  </si>
  <si>
    <t>劳务小计</t>
  </si>
  <si>
    <t>单场小计</t>
  </si>
  <si>
    <t>实际执行费含税总计</t>
  </si>
  <si>
    <t>应付1000元/人，实付1050元/人（含个人所得税）讨论嘉宾*9，主持*2</t>
  </si>
  <si>
    <t>学会服务费</t>
  </si>
  <si>
    <t>增值税专票</t>
  </si>
  <si>
    <t>学会含税总计</t>
  </si>
  <si>
    <t>单省总计（均摊调研费）</t>
  </si>
  <si>
    <t>赞助打包价</t>
  </si>
  <si>
    <t>精神健康多学科诊疗基层促进项目报价单</t>
  </si>
  <si>
    <t>大类</t>
  </si>
  <si>
    <t>项目</t>
  </si>
  <si>
    <t>说明</t>
  </si>
  <si>
    <t>单场金额</t>
  </si>
  <si>
    <t>场次</t>
  </si>
  <si>
    <t>金额</t>
  </si>
  <si>
    <t>医学服务</t>
  </si>
  <si>
    <t>辅助讲课医生进行课件内容编辑，共计2个ppt，合计医学内容45页</t>
  </si>
  <si>
    <t>页</t>
  </si>
  <si>
    <t>幻灯片美化图文格式，共计2个ppt，合计医学内容45页</t>
  </si>
  <si>
    <t>文献检索</t>
  </si>
  <si>
    <t>设计服务</t>
  </si>
  <si>
    <t>启动会kv设计</t>
  </si>
  <si>
    <t>日程展架、指示展架</t>
  </si>
  <si>
    <t>会议日程海报设计，每期内容（主题、时间、嘉宾照片及介绍）</t>
  </si>
  <si>
    <t>讲台贴、嘉宾台卡等小件</t>
  </si>
  <si>
    <t>物料制作</t>
  </si>
  <si>
    <t>背景板，桁架喷绘5000*3000mm</t>
  </si>
  <si>
    <t>展架，展架1200*2000mm</t>
  </si>
  <si>
    <t>日程单页，放置在会议现场桌面供参会人员查阅，铜版纸A4尺寸</t>
  </si>
  <si>
    <t>讲台贴，KT板写真</t>
  </si>
  <si>
    <t>嘉宾台卡，主席、讲者等姓名展示，铜版纸A4尺寸</t>
  </si>
  <si>
    <t>第一项小计</t>
  </si>
  <si>
    <t>直播设备</t>
  </si>
  <si>
    <t>高性能电脑</t>
  </si>
  <si>
    <t>台</t>
  </si>
  <si>
    <t>高清视频采集卡</t>
  </si>
  <si>
    <t>专业声卡</t>
  </si>
  <si>
    <t>移动备份网络包流量</t>
  </si>
  <si>
    <t>高清摄像机</t>
  </si>
  <si>
    <t>视频直播平台</t>
  </si>
  <si>
    <t>直播平台1000方内</t>
  </si>
  <si>
    <t>直播人员</t>
  </si>
  <si>
    <t xml:space="preserve">人 </t>
  </si>
  <si>
    <t>摄像师</t>
  </si>
  <si>
    <t>照片直播平台</t>
  </si>
  <si>
    <t>云相册含存储</t>
  </si>
  <si>
    <t>高清单反+镜头+闪光灯</t>
  </si>
  <si>
    <t>第二项小计</t>
  </si>
  <si>
    <t>场租</t>
  </si>
  <si>
    <t>用餐</t>
  </si>
  <si>
    <t>商务简餐（会议前一天到住宿专家）</t>
  </si>
  <si>
    <t>第三项小计</t>
  </si>
  <si>
    <t>项目执行</t>
  </si>
  <si>
    <t>项目经理，1人12天</t>
  </si>
  <si>
    <t>现场执行人员，4人2天</t>
  </si>
  <si>
    <t>项目支持文件进行整理、分类、归档、总结1,人3天</t>
  </si>
  <si>
    <t>第四项小计</t>
  </si>
  <si>
    <t>浙江启动会共计（不含税）</t>
  </si>
  <si>
    <t>辅助讲课医生进行课件内容编辑，共计1个ppt，合计医学内容20页</t>
  </si>
  <si>
    <t>幻灯片美化图文格式，共计1个ppt，合计医学内容20页</t>
  </si>
  <si>
    <t>系列会kv设计</t>
  </si>
  <si>
    <t>项目经理，1人6天</t>
  </si>
  <si>
    <t>现场执行人员，2人2天</t>
  </si>
  <si>
    <t>项目支持文件进行整理、分类、归档、总结1,人2天</t>
  </si>
  <si>
    <t>上海系列会共计（不含税）</t>
  </si>
  <si>
    <t>区域系列会</t>
  </si>
  <si>
    <t>辅助讲课医生进行课件内容编辑，共计2个ppt，合计医学内容40页</t>
  </si>
  <si>
    <t>幻灯片美化图文格式，共计2个ppt，合计医学内容40页</t>
  </si>
  <si>
    <t>第三项 项目经理 小计</t>
  </si>
  <si>
    <t>系列会共计（不含税）</t>
  </si>
  <si>
    <t>总计含税（6%）</t>
  </si>
  <si>
    <t>启动会17w</t>
  </si>
  <si>
    <t>上海6w</t>
  </si>
  <si>
    <t>系列会8w*3</t>
  </si>
  <si>
    <t>合计含税</t>
  </si>
  <si>
    <t>报价单含税金额</t>
  </si>
  <si>
    <t>预估成本</t>
  </si>
  <si>
    <t>采购单价</t>
  </si>
  <si>
    <t>成本</t>
  </si>
  <si>
    <t>H5设计</t>
  </si>
  <si>
    <t>整体项目H5设计</t>
  </si>
  <si>
    <t>H5小计</t>
  </si>
  <si>
    <t>医学调研</t>
  </si>
  <si>
    <t>酒店住宿</t>
  </si>
  <si>
    <t>餐食</t>
  </si>
  <si>
    <t>自助餐食，讲者14人，参会80人，杨森6人</t>
  </si>
  <si>
    <t>简餐</t>
  </si>
  <si>
    <t>服务费</t>
  </si>
  <si>
    <t>汕头会务</t>
  </si>
  <si>
    <t>汕头会务小计</t>
  </si>
  <si>
    <t>北京会务</t>
  </si>
  <si>
    <t>角色餐饮-自助</t>
  </si>
  <si>
    <t>参会餐饮-自助</t>
  </si>
  <si>
    <t>北京会务小计</t>
  </si>
  <si>
    <t>石家庄会务</t>
  </si>
  <si>
    <t>石家庄会务小计</t>
  </si>
  <si>
    <t>Total 小计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</si>
</sst>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 * #,##0.00_ ;_ * \-#,##0.00_ ;_ * &quot;-&quot;??_ ;_ @_ "/>
    <numFmt numFmtId="176" formatCode="&quot;￥&quot;#,##0;&quot;￥&quot;\-#,##0"/>
    <numFmt numFmtId="177" formatCode="&quot;￥&quot;#,##0.00;&quot;￥&quot;\-#,##0.00"/>
    <numFmt numFmtId="178" formatCode="_([$¥-804]* #,##0.00_);_([$¥-804]* \(#,##0.00\);_([$¥-804]* &quot;-&quot;??_);_(@_)"/>
    <numFmt numFmtId="179" formatCode="\¥#,##0.00_);[Red]\(\¥#,##0.00\)"/>
    <numFmt numFmtId="180" formatCode="0_ "/>
    <numFmt numFmtId="181" formatCode="\¥\ #,##0_);\(\¥\ #,##0\)"/>
    <numFmt numFmtId="182" formatCode="\¥#,##0_);[Red]\(\¥#,##0\)"/>
  </numFmts>
  <fonts count="22" x14ac:knownFonts="1">
    <font>
      <sz val="12"/>
      <color theme="1"/>
      <name val="宋体"/>
      <charset val="134"/>
      <scheme val="minor"/>
    </font>
    <font>
      <sz val="10"/>
      <name val="微软雅黑"/>
      <charset val="134"/>
    </font>
    <font>
      <sz val="10"/>
      <color theme="1"/>
      <name val="微软雅黑"/>
      <charset val="134"/>
    </font>
    <font>
      <b/>
      <sz val="20"/>
      <name val="微软雅黑"/>
      <charset val="134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2"/>
      <color rgb="FFFF0000"/>
      <name val="微软雅黑"/>
      <charset val="134"/>
    </font>
    <font>
      <sz val="12"/>
      <color theme="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b/>
      <sz val="12"/>
      <name val="微软雅黑"/>
      <charset val="134"/>
    </font>
    <font>
      <sz val="10"/>
      <color rgb="FF00000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Verdana"/>
      <family val="2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A7A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3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9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178" fontId="19" fillId="0" borderId="0"/>
    <xf numFmtId="0" fontId="20" fillId="0" borderId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</cellStyleXfs>
  <cellXfs count="279">
    <xf numFmtId="0" fontId="0" fillId="0" borderId="0" xfId="0">
      <alignment vertical="center"/>
    </xf>
    <xf numFmtId="0" fontId="1" fillId="0" borderId="0" xfId="3" applyFont="1">
      <alignment vertical="center"/>
    </xf>
    <xf numFmtId="0" fontId="2" fillId="0" borderId="0" xfId="6" applyFont="1">
      <alignment vertical="center"/>
    </xf>
    <xf numFmtId="0" fontId="2" fillId="0" borderId="0" xfId="6" applyFont="1" applyAlignment="1">
      <alignment horizontal="left" vertical="center"/>
    </xf>
    <xf numFmtId="0" fontId="2" fillId="0" borderId="0" xfId="6" applyFont="1" applyAlignment="1">
      <alignment horizontal="center" vertical="center"/>
    </xf>
    <xf numFmtId="179" fontId="2" fillId="0" borderId="0" xfId="6" applyNumberFormat="1" applyFont="1" applyAlignment="1">
      <alignment horizontal="center" vertical="center"/>
    </xf>
    <xf numFmtId="9" fontId="2" fillId="0" borderId="0" xfId="6" applyNumberFormat="1" applyFont="1" applyAlignment="1">
      <alignment horizontal="center" vertical="center"/>
    </xf>
    <xf numFmtId="0" fontId="4" fillId="2" borderId="3" xfId="6" applyFont="1" applyFill="1" applyBorder="1" applyAlignment="1">
      <alignment horizontal="center" vertical="center" wrapText="1"/>
    </xf>
    <xf numFmtId="0" fontId="1" fillId="0" borderId="3" xfId="6" applyFont="1" applyBorder="1" applyAlignment="1">
      <alignment horizontal="left" vertical="center" wrapText="1"/>
    </xf>
    <xf numFmtId="0" fontId="1" fillId="0" borderId="3" xfId="6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1" fillId="0" borderId="5" xfId="6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180" fontId="1" fillId="0" borderId="3" xfId="1" applyNumberFormat="1" applyFont="1" applyFill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6" fillId="3" borderId="3" xfId="0" applyFont="1" applyFill="1" applyBorder="1" applyAlignment="1">
      <alignment horizontal="center" vertical="center" wrapText="1"/>
    </xf>
    <xf numFmtId="49" fontId="7" fillId="4" borderId="1" xfId="3" applyNumberFormat="1" applyFont="1" applyFill="1" applyBorder="1" applyAlignment="1">
      <alignment vertical="center" wrapText="1"/>
    </xf>
    <xf numFmtId="49" fontId="7" fillId="4" borderId="2" xfId="3" applyNumberFormat="1" applyFont="1" applyFill="1" applyBorder="1" applyAlignment="1">
      <alignment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left" vertical="center" wrapText="1"/>
    </xf>
    <xf numFmtId="49" fontId="7" fillId="5" borderId="1" xfId="3" applyNumberFormat="1" applyFont="1" applyFill="1" applyBorder="1" applyAlignment="1">
      <alignment vertical="center" wrapText="1"/>
    </xf>
    <xf numFmtId="49" fontId="7" fillId="5" borderId="2" xfId="3" applyNumberFormat="1" applyFont="1" applyFill="1" applyBorder="1" applyAlignment="1">
      <alignment vertical="center" wrapText="1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1" fillId="0" borderId="3" xfId="3" applyFont="1" applyBorder="1" applyAlignment="1" applyProtection="1">
      <alignment horizontal="left" vertical="center" wrapText="1"/>
      <protection locked="0"/>
    </xf>
    <xf numFmtId="0" fontId="1" fillId="0" borderId="3" xfId="4" applyFont="1" applyBorder="1" applyAlignment="1" applyProtection="1">
      <alignment horizontal="center" vertical="center" wrapText="1"/>
      <protection locked="0"/>
    </xf>
    <xf numFmtId="179" fontId="4" fillId="2" borderId="3" xfId="6" applyNumberFormat="1" applyFont="1" applyFill="1" applyBorder="1" applyAlignment="1">
      <alignment horizontal="center" vertical="center" wrapText="1"/>
    </xf>
    <xf numFmtId="9" fontId="4" fillId="2" borderId="3" xfId="6" applyNumberFormat="1" applyFont="1" applyFill="1" applyBorder="1" applyAlignment="1">
      <alignment horizontal="center" vertical="center" wrapText="1"/>
    </xf>
    <xf numFmtId="0" fontId="1" fillId="3" borderId="3" xfId="1" applyNumberFormat="1" applyFont="1" applyFill="1" applyBorder="1" applyAlignment="1" applyProtection="1">
      <alignment horizontal="center" vertical="center"/>
    </xf>
    <xf numFmtId="179" fontId="1" fillId="0" borderId="3" xfId="6" applyNumberFormat="1" applyFont="1" applyBorder="1" applyAlignment="1">
      <alignment horizontal="center" vertical="center" wrapText="1"/>
    </xf>
    <xf numFmtId="179" fontId="1" fillId="0" borderId="5" xfId="6" applyNumberFormat="1" applyFont="1" applyBorder="1" applyAlignment="1">
      <alignment horizontal="center" vertical="center" wrapText="1"/>
    </xf>
    <xf numFmtId="179" fontId="1" fillId="0" borderId="3" xfId="4" applyNumberFormat="1" applyFont="1" applyBorder="1" applyAlignment="1" applyProtection="1">
      <alignment horizontal="center" vertical="center" wrapText="1"/>
      <protection locked="0"/>
    </xf>
    <xf numFmtId="49" fontId="7" fillId="4" borderId="11" xfId="3" applyNumberFormat="1" applyFont="1" applyFill="1" applyBorder="1" applyAlignment="1">
      <alignment vertical="center" wrapText="1"/>
    </xf>
    <xf numFmtId="179" fontId="7" fillId="4" borderId="3" xfId="6" applyNumberFormat="1" applyFont="1" applyFill="1" applyBorder="1" applyAlignment="1">
      <alignment horizontal="center" vertical="center" wrapText="1"/>
    </xf>
    <xf numFmtId="49" fontId="7" fillId="4" borderId="3" xfId="3" applyNumberFormat="1" applyFont="1" applyFill="1" applyBorder="1" applyAlignment="1">
      <alignment horizontal="center" vertical="center" wrapText="1"/>
    </xf>
    <xf numFmtId="49" fontId="7" fillId="5" borderId="11" xfId="3" applyNumberFormat="1" applyFont="1" applyFill="1" applyBorder="1" applyAlignment="1">
      <alignment vertical="center" wrapText="1"/>
    </xf>
    <xf numFmtId="179" fontId="7" fillId="5" borderId="3" xfId="6" applyNumberFormat="1" applyFont="1" applyFill="1" applyBorder="1" applyAlignment="1">
      <alignment horizontal="center" vertical="center" wrapText="1"/>
    </xf>
    <xf numFmtId="49" fontId="7" fillId="5" borderId="3" xfId="3" applyNumberFormat="1" applyFont="1" applyFill="1" applyBorder="1" applyAlignment="1">
      <alignment horizontal="center" vertical="center" wrapText="1"/>
    </xf>
    <xf numFmtId="0" fontId="1" fillId="0" borderId="3" xfId="3" applyFont="1" applyBorder="1" applyAlignment="1" applyProtection="1">
      <alignment horizontal="center" vertical="center" wrapText="1"/>
      <protection locked="0"/>
    </xf>
    <xf numFmtId="49" fontId="7" fillId="5" borderId="11" xfId="3" applyNumberFormat="1" applyFont="1" applyFill="1" applyBorder="1" applyAlignment="1">
      <alignment horizontal="center" vertical="center" wrapText="1"/>
    </xf>
    <xf numFmtId="179" fontId="4" fillId="7" borderId="8" xfId="6" applyNumberFormat="1" applyFont="1" applyFill="1" applyBorder="1" applyAlignment="1">
      <alignment horizontal="center" vertical="center" wrapText="1"/>
    </xf>
    <xf numFmtId="0" fontId="2" fillId="0" borderId="0" xfId="6" applyFont="1" applyAlignment="1">
      <alignment horizontal="right" vertical="center"/>
    </xf>
    <xf numFmtId="0" fontId="2" fillId="0" borderId="3" xfId="6" applyFont="1" applyBorder="1" applyAlignment="1">
      <alignment horizontal="center" vertical="center"/>
    </xf>
    <xf numFmtId="0" fontId="2" fillId="0" borderId="3" xfId="6" applyFont="1" applyFill="1" applyBorder="1" applyAlignment="1">
      <alignment horizontal="center" vertical="center"/>
    </xf>
    <xf numFmtId="0" fontId="2" fillId="0" borderId="3" xfId="6" applyFont="1" applyFill="1" applyBorder="1" applyAlignment="1">
      <alignment horizontal="center" vertical="center" wrapText="1"/>
    </xf>
    <xf numFmtId="177" fontId="5" fillId="6" borderId="11" xfId="6" applyNumberFormat="1" applyFont="1" applyFill="1" applyBorder="1" applyAlignment="1">
      <alignment horizontal="center" vertical="center" wrapText="1"/>
    </xf>
    <xf numFmtId="0" fontId="2" fillId="0" borderId="3" xfId="6" applyFont="1" applyBorder="1">
      <alignment vertical="center"/>
    </xf>
    <xf numFmtId="177" fontId="2" fillId="0" borderId="3" xfId="6" applyNumberFormat="1" applyFont="1" applyFill="1" applyBorder="1" applyAlignment="1">
      <alignment horizontal="center" vertical="center"/>
    </xf>
    <xf numFmtId="0" fontId="2" fillId="0" borderId="3" xfId="6" applyFont="1" applyBorder="1" applyAlignment="1">
      <alignment vertical="center" wrapText="1"/>
    </xf>
    <xf numFmtId="0" fontId="2" fillId="0" borderId="3" xfId="6" applyFont="1" applyFill="1" applyBorder="1" applyAlignment="1">
      <alignment vertical="center"/>
    </xf>
    <xf numFmtId="0" fontId="2" fillId="0" borderId="3" xfId="6" applyFont="1" applyFill="1" applyBorder="1" applyAlignment="1">
      <alignment vertical="center" wrapText="1"/>
    </xf>
    <xf numFmtId="0" fontId="2" fillId="0" borderId="3" xfId="6" applyFont="1" applyFill="1" applyBorder="1" applyAlignment="1">
      <alignment horizontal="left" vertical="center" wrapText="1"/>
    </xf>
    <xf numFmtId="0" fontId="2" fillId="0" borderId="3" xfId="6" applyFont="1" applyBorder="1" applyAlignment="1">
      <alignment horizontal="left" vertical="center" wrapText="1"/>
    </xf>
    <xf numFmtId="177" fontId="5" fillId="8" borderId="3" xfId="6" applyNumberFormat="1" applyFont="1" applyFill="1" applyBorder="1" applyAlignment="1">
      <alignment horizontal="center" vertical="center"/>
    </xf>
    <xf numFmtId="177" fontId="5" fillId="9" borderId="3" xfId="6" applyNumberFormat="1" applyFont="1" applyFill="1" applyBorder="1" applyAlignment="1">
      <alignment horizontal="center" vertical="center"/>
    </xf>
    <xf numFmtId="0" fontId="2" fillId="6" borderId="0" xfId="6" applyFont="1" applyFill="1">
      <alignment vertical="center"/>
    </xf>
    <xf numFmtId="177" fontId="5" fillId="6" borderId="4" xfId="6" applyNumberFormat="1" applyFont="1" applyFill="1" applyBorder="1" applyAlignment="1">
      <alignment horizontal="center" vertical="center" wrapText="1"/>
    </xf>
    <xf numFmtId="179" fontId="2" fillId="0" borderId="15" xfId="6" applyNumberFormat="1" applyFont="1" applyBorder="1" applyAlignment="1">
      <alignment horizontal="center" vertical="center"/>
    </xf>
    <xf numFmtId="0" fontId="2" fillId="0" borderId="11" xfId="6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 wrapText="1"/>
    </xf>
    <xf numFmtId="0" fontId="2" fillId="0" borderId="11" xfId="6" applyFont="1" applyFill="1" applyBorder="1" applyAlignment="1">
      <alignment horizontal="center" vertical="center"/>
    </xf>
    <xf numFmtId="0" fontId="2" fillId="0" borderId="2" xfId="6" applyFont="1" applyBorder="1" applyAlignment="1">
      <alignment horizontal="left" vertical="center" wrapText="1"/>
    </xf>
    <xf numFmtId="0" fontId="2" fillId="0" borderId="0" xfId="6" applyFont="1" applyAlignment="1">
      <alignment vertical="center" wrapText="1"/>
    </xf>
    <xf numFmtId="177" fontId="8" fillId="0" borderId="3" xfId="6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left" vertical="center"/>
    </xf>
    <xf numFmtId="177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6" fillId="3" borderId="3" xfId="0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center" vertical="center" wrapText="1"/>
    </xf>
    <xf numFmtId="49" fontId="11" fillId="0" borderId="11" xfId="3" applyNumberFormat="1" applyFont="1" applyFill="1" applyBorder="1" applyAlignment="1">
      <alignment horizontal="center" vertical="center" wrapText="1"/>
    </xf>
    <xf numFmtId="0" fontId="11" fillId="0" borderId="3" xfId="6" applyFont="1" applyFill="1" applyBorder="1" applyAlignment="1">
      <alignment horizontal="left" vertical="center" wrapText="1"/>
    </xf>
    <xf numFmtId="0" fontId="11" fillId="0" borderId="3" xfId="3" applyFont="1" applyFill="1" applyBorder="1" applyAlignment="1" applyProtection="1">
      <alignment horizontal="left" vertical="center" wrapText="1"/>
      <protection locked="0"/>
    </xf>
    <xf numFmtId="49" fontId="11" fillId="0" borderId="4" xfId="3" applyNumberFormat="1" applyFont="1" applyFill="1" applyBorder="1" applyAlignment="1">
      <alignment horizontal="center" vertical="center" wrapText="1"/>
    </xf>
    <xf numFmtId="0" fontId="11" fillId="0" borderId="11" xfId="6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 applyProtection="1">
      <alignment horizontal="left" vertical="center" wrapText="1"/>
      <protection locked="0"/>
    </xf>
    <xf numFmtId="0" fontId="11" fillId="0" borderId="9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 applyProtection="1">
      <alignment horizontal="left" vertical="center" wrapText="1"/>
      <protection locked="0"/>
    </xf>
    <xf numFmtId="0" fontId="12" fillId="3" borderId="3" xfId="6" applyFont="1" applyFill="1" applyBorder="1" applyAlignment="1">
      <alignment horizontal="left" vertical="center" wrapText="1"/>
    </xf>
    <xf numFmtId="0" fontId="11" fillId="3" borderId="3" xfId="6" applyFont="1" applyFill="1" applyBorder="1" applyAlignment="1" applyProtection="1">
      <alignment horizontal="left" vertical="center" wrapText="1"/>
      <protection locked="0"/>
    </xf>
    <xf numFmtId="0" fontId="11" fillId="3" borderId="3" xfId="6" applyFont="1" applyFill="1" applyBorder="1" applyAlignment="1">
      <alignment vertical="center" wrapText="1"/>
    </xf>
    <xf numFmtId="0" fontId="11" fillId="3" borderId="3" xfId="6" applyFont="1" applyFill="1" applyBorder="1" applyAlignment="1">
      <alignment horizontal="left" vertical="center" wrapText="1"/>
    </xf>
    <xf numFmtId="0" fontId="11" fillId="3" borderId="3" xfId="6" applyFont="1" applyFill="1" applyBorder="1" applyAlignment="1" applyProtection="1">
      <alignment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hidden="1"/>
    </xf>
    <xf numFmtId="0" fontId="11" fillId="0" borderId="3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/>
    </xf>
    <xf numFmtId="0" fontId="11" fillId="0" borderId="5" xfId="6" applyFont="1" applyFill="1" applyBorder="1" applyAlignment="1">
      <alignment horizontal="left" vertical="center" wrapText="1"/>
    </xf>
    <xf numFmtId="0" fontId="12" fillId="0" borderId="3" xfId="3" applyFont="1" applyFill="1" applyBorder="1" applyAlignment="1" applyProtection="1">
      <alignment horizontal="left" vertical="center" wrapText="1"/>
      <protection locked="0"/>
    </xf>
    <xf numFmtId="0" fontId="11" fillId="0" borderId="3" xfId="4" applyFont="1" applyFill="1" applyBorder="1" applyAlignment="1" applyProtection="1">
      <alignment horizontal="left" vertical="center" wrapText="1"/>
      <protection locked="0"/>
    </xf>
    <xf numFmtId="0" fontId="11" fillId="11" borderId="3" xfId="3" applyFont="1" applyFill="1" applyBorder="1" applyAlignment="1" applyProtection="1">
      <alignment horizontal="left" vertical="center" wrapText="1"/>
      <protection locked="0"/>
    </xf>
    <xf numFmtId="0" fontId="11" fillId="11" borderId="1" xfId="6" applyFont="1" applyFill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177" fontId="4" fillId="2" borderId="3" xfId="6" applyNumberFormat="1" applyFont="1" applyFill="1" applyBorder="1" applyAlignment="1">
      <alignment horizontal="center" vertical="center" wrapText="1"/>
    </xf>
    <xf numFmtId="180" fontId="4" fillId="2" borderId="3" xfId="6" applyNumberFormat="1" applyFont="1" applyFill="1" applyBorder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 wrapText="1"/>
    </xf>
    <xf numFmtId="180" fontId="1" fillId="0" borderId="3" xfId="6" applyNumberFormat="1" applyFont="1" applyBorder="1" applyAlignment="1">
      <alignment horizontal="center" vertical="center" wrapText="1"/>
    </xf>
    <xf numFmtId="177" fontId="1" fillId="0" borderId="3" xfId="6" applyNumberFormat="1" applyFont="1" applyBorder="1" applyAlignment="1">
      <alignment horizontal="center" vertical="center" wrapText="1"/>
    </xf>
    <xf numFmtId="177" fontId="10" fillId="10" borderId="3" xfId="0" applyNumberFormat="1" applyFont="1" applyFill="1" applyBorder="1" applyAlignment="1" applyProtection="1">
      <alignment vertical="center" wrapText="1"/>
      <protection hidden="1"/>
    </xf>
    <xf numFmtId="181" fontId="11" fillId="0" borderId="3" xfId="0" applyNumberFormat="1" applyFont="1" applyFill="1" applyBorder="1" applyAlignment="1">
      <alignment horizontal="righ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  <protection hidden="1"/>
    </xf>
    <xf numFmtId="179" fontId="11" fillId="0" borderId="3" xfId="6" applyNumberFormat="1" applyFont="1" applyFill="1" applyBorder="1" applyAlignment="1">
      <alignment horizontal="right" vertical="center" wrapText="1"/>
    </xf>
    <xf numFmtId="0" fontId="11" fillId="0" borderId="3" xfId="6" applyFont="1" applyFill="1" applyBorder="1" applyAlignment="1">
      <alignment horizontal="center" vertical="center" wrapText="1"/>
    </xf>
    <xf numFmtId="179" fontId="11" fillId="0" borderId="3" xfId="4" applyNumberFormat="1" applyFont="1" applyFill="1" applyBorder="1" applyAlignment="1" applyProtection="1">
      <alignment horizontal="right" vertical="center" wrapText="1"/>
      <protection locked="0"/>
    </xf>
    <xf numFmtId="0" fontId="11" fillId="0" borderId="3" xfId="3" applyFont="1" applyFill="1" applyBorder="1" applyAlignment="1" applyProtection="1">
      <alignment horizontal="center" vertical="center" wrapText="1"/>
      <protection locked="0"/>
    </xf>
    <xf numFmtId="182" fontId="14" fillId="15" borderId="3" xfId="6" applyNumberFormat="1" applyFont="1" applyFill="1" applyBorder="1" applyAlignment="1">
      <alignment horizontal="right" vertical="center" wrapText="1"/>
    </xf>
    <xf numFmtId="0" fontId="11" fillId="3" borderId="3" xfId="6" applyFont="1" applyFill="1" applyBorder="1" applyAlignment="1" applyProtection="1">
      <alignment horizontal="center" vertical="center"/>
      <protection locked="0"/>
    </xf>
    <xf numFmtId="0" fontId="11" fillId="3" borderId="3" xfId="6" applyFont="1" applyFill="1" applyBorder="1" applyAlignment="1">
      <alignment horizontal="center" vertical="center"/>
    </xf>
    <xf numFmtId="0" fontId="11" fillId="0" borderId="3" xfId="4" applyFont="1" applyFill="1" applyBorder="1" applyAlignment="1" applyProtection="1">
      <alignment horizontal="center" vertical="center" wrapText="1"/>
      <protection locked="0"/>
    </xf>
    <xf numFmtId="179" fontId="11" fillId="0" borderId="1" xfId="4" applyNumberFormat="1" applyFont="1" applyFill="1" applyBorder="1" applyAlignment="1" applyProtection="1">
      <alignment horizontal="right" vertical="center" wrapText="1"/>
      <protection locked="0"/>
    </xf>
    <xf numFmtId="0" fontId="11" fillId="0" borderId="2" xfId="4" applyFont="1" applyFill="1" applyBorder="1" applyAlignment="1" applyProtection="1">
      <alignment horizontal="center" vertical="center" wrapText="1"/>
      <protection locked="0"/>
    </xf>
    <xf numFmtId="181" fontId="11" fillId="11" borderId="1" xfId="0" applyNumberFormat="1" applyFont="1" applyFill="1" applyBorder="1" applyAlignment="1">
      <alignment horizontal="right" vertical="center" wrapText="1"/>
    </xf>
    <xf numFmtId="0" fontId="11" fillId="11" borderId="3" xfId="0" applyFont="1" applyFill="1" applyBorder="1" applyAlignment="1">
      <alignment horizontal="center" vertical="center" wrapText="1"/>
    </xf>
    <xf numFmtId="0" fontId="11" fillId="11" borderId="2" xfId="0" applyFont="1" applyFill="1" applyBorder="1" applyAlignment="1" applyProtection="1">
      <alignment horizontal="center" vertical="center" wrapText="1"/>
      <protection hidden="1"/>
    </xf>
    <xf numFmtId="0" fontId="11" fillId="11" borderId="3" xfId="3" applyFont="1" applyFill="1" applyBorder="1" applyAlignment="1" applyProtection="1">
      <alignment horizontal="center" vertical="center" wrapText="1"/>
      <protection locked="0"/>
    </xf>
    <xf numFmtId="181" fontId="11" fillId="11" borderId="3" xfId="0" applyNumberFormat="1" applyFont="1" applyFill="1" applyBorder="1" applyAlignment="1">
      <alignment horizontal="center" vertical="center" wrapText="1"/>
    </xf>
    <xf numFmtId="177" fontId="7" fillId="12" borderId="3" xfId="6" applyNumberFormat="1" applyFont="1" applyFill="1" applyBorder="1" applyAlignment="1">
      <alignment horizontal="center" vertical="center" wrapText="1"/>
    </xf>
    <xf numFmtId="177" fontId="7" fillId="13" borderId="3" xfId="6" applyNumberFormat="1" applyFont="1" applyFill="1" applyBorder="1" applyAlignment="1">
      <alignment horizontal="center" vertical="center" wrapText="1"/>
    </xf>
    <xf numFmtId="177" fontId="7" fillId="0" borderId="3" xfId="6" applyNumberFormat="1" applyFont="1" applyFill="1" applyBorder="1" applyAlignment="1">
      <alignment horizontal="center" vertical="center" wrapText="1"/>
    </xf>
    <xf numFmtId="177" fontId="7" fillId="14" borderId="3" xfId="6" applyNumberFormat="1" applyFont="1" applyFill="1" applyBorder="1" applyAlignment="1">
      <alignment horizontal="center" vertical="center" wrapText="1"/>
    </xf>
    <xf numFmtId="177" fontId="9" fillId="0" borderId="0" xfId="0" applyNumberFormat="1" applyFont="1">
      <alignment vertical="center"/>
    </xf>
    <xf numFmtId="180" fontId="9" fillId="0" borderId="0" xfId="0" applyNumberFormat="1" applyFont="1">
      <alignment vertical="center"/>
    </xf>
    <xf numFmtId="0" fontId="0" fillId="0" borderId="3" xfId="0" applyBorder="1">
      <alignment vertical="center"/>
    </xf>
    <xf numFmtId="0" fontId="9" fillId="0" borderId="3" xfId="0" applyFont="1" applyBorder="1">
      <alignment vertical="center"/>
    </xf>
    <xf numFmtId="176" fontId="11" fillId="17" borderId="3" xfId="0" applyNumberFormat="1" applyFont="1" applyFill="1" applyBorder="1" applyAlignment="1" applyProtection="1">
      <alignment horizontal="center" vertical="center" wrapText="1"/>
      <protection hidden="1"/>
    </xf>
    <xf numFmtId="177" fontId="7" fillId="16" borderId="3" xfId="6" applyNumberFormat="1" applyFont="1" applyFill="1" applyBorder="1" applyAlignment="1">
      <alignment horizontal="center" vertical="center" wrapText="1"/>
    </xf>
    <xf numFmtId="0" fontId="9" fillId="0" borderId="0" xfId="0" applyFont="1" applyBorder="1">
      <alignment vertical="center"/>
    </xf>
    <xf numFmtId="0" fontId="6" fillId="3" borderId="5" xfId="0" applyFont="1" applyFill="1" applyBorder="1" applyAlignment="1">
      <alignment horizontal="left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176" fontId="10" fillId="18" borderId="3" xfId="0" applyNumberFormat="1" applyFont="1" applyFill="1" applyBorder="1" applyAlignment="1" applyProtection="1">
      <alignment horizontal="center" vertical="center" wrapText="1"/>
      <protection hidden="1"/>
    </xf>
    <xf numFmtId="176" fontId="10" fillId="0" borderId="3" xfId="0" applyNumberFormat="1" applyFont="1" applyFill="1" applyBorder="1" applyAlignment="1" applyProtection="1">
      <alignment horizontal="left" vertical="center" wrapText="1"/>
      <protection hidden="1"/>
    </xf>
    <xf numFmtId="0" fontId="9" fillId="0" borderId="3" xfId="0" applyFont="1" applyBorder="1">
      <alignment vertical="center"/>
    </xf>
    <xf numFmtId="49" fontId="11" fillId="0" borderId="3" xfId="3" applyNumberFormat="1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left" vertical="center" wrapText="1"/>
    </xf>
    <xf numFmtId="177" fontId="1" fillId="0" borderId="5" xfId="0" applyNumberFormat="1" applyFont="1" applyBorder="1" applyAlignment="1">
      <alignment horizontal="center" vertical="center" wrapText="1"/>
    </xf>
    <xf numFmtId="177" fontId="1" fillId="0" borderId="7" xfId="0" applyNumberFormat="1" applyFont="1" applyBorder="1" applyAlignment="1">
      <alignment horizontal="center" vertical="center" wrapText="1"/>
    </xf>
    <xf numFmtId="177" fontId="1" fillId="0" borderId="8" xfId="0" applyNumberFormat="1" applyFont="1" applyBorder="1" applyAlignment="1">
      <alignment horizontal="center" vertical="center" wrapText="1"/>
    </xf>
    <xf numFmtId="179" fontId="1" fillId="0" borderId="5" xfId="4" applyNumberFormat="1" applyFont="1" applyBorder="1" applyAlignment="1" applyProtection="1">
      <alignment horizontal="center" vertical="center" wrapText="1"/>
      <protection locked="0"/>
    </xf>
    <xf numFmtId="179" fontId="1" fillId="0" borderId="7" xfId="4" applyNumberFormat="1" applyFont="1" applyBorder="1" applyAlignment="1" applyProtection="1">
      <alignment horizontal="center" vertical="center" wrapText="1"/>
      <protection locked="0"/>
    </xf>
    <xf numFmtId="179" fontId="1" fillId="0" borderId="8" xfId="4" applyNumberFormat="1" applyFont="1" applyBorder="1" applyAlignment="1" applyProtection="1">
      <alignment horizontal="center" vertical="center" wrapText="1"/>
      <protection locked="0"/>
    </xf>
    <xf numFmtId="180" fontId="1" fillId="0" borderId="5" xfId="6" applyNumberFormat="1" applyFont="1" applyBorder="1" applyAlignment="1">
      <alignment horizontal="center" vertical="center" wrapText="1"/>
    </xf>
    <xf numFmtId="180" fontId="1" fillId="0" borderId="7" xfId="6" applyNumberFormat="1" applyFont="1" applyBorder="1" applyAlignment="1">
      <alignment horizontal="center" vertical="center" wrapText="1"/>
    </xf>
    <xf numFmtId="180" fontId="1" fillId="0" borderId="8" xfId="6" applyNumberFormat="1" applyFont="1" applyBorder="1" applyAlignment="1">
      <alignment horizontal="center" vertical="center" wrapText="1"/>
    </xf>
    <xf numFmtId="177" fontId="1" fillId="0" borderId="5" xfId="6" applyNumberFormat="1" applyFont="1" applyBorder="1" applyAlignment="1">
      <alignment horizontal="center" vertical="center" wrapText="1"/>
    </xf>
    <xf numFmtId="177" fontId="1" fillId="0" borderId="7" xfId="6" applyNumberFormat="1" applyFont="1" applyBorder="1" applyAlignment="1">
      <alignment horizontal="center" vertical="center" wrapText="1"/>
    </xf>
    <xf numFmtId="177" fontId="1" fillId="0" borderId="8" xfId="6" applyNumberFormat="1" applyFont="1" applyBorder="1" applyAlignment="1">
      <alignment horizontal="center" vertical="center" wrapText="1"/>
    </xf>
    <xf numFmtId="49" fontId="11" fillId="0" borderId="18" xfId="3" applyNumberFormat="1" applyFont="1" applyFill="1" applyBorder="1" applyAlignment="1">
      <alignment horizontal="center" vertical="center" wrapText="1"/>
    </xf>
    <xf numFmtId="49" fontId="11" fillId="0" borderId="4" xfId="3" applyNumberFormat="1" applyFont="1" applyFill="1" applyBorder="1" applyAlignment="1">
      <alignment horizontal="center" vertical="center" wrapText="1"/>
    </xf>
    <xf numFmtId="49" fontId="11" fillId="0" borderId="12" xfId="3" applyNumberFormat="1" applyFont="1" applyFill="1" applyBorder="1" applyAlignment="1">
      <alignment horizontal="center" vertical="center" wrapText="1"/>
    </xf>
    <xf numFmtId="49" fontId="11" fillId="0" borderId="6" xfId="3" applyNumberFormat="1" applyFont="1" applyFill="1" applyBorder="1" applyAlignment="1">
      <alignment horizontal="center" vertical="center" wrapText="1"/>
    </xf>
    <xf numFmtId="49" fontId="11" fillId="0" borderId="16" xfId="3" applyNumberFormat="1" applyFont="1" applyFill="1" applyBorder="1" applyAlignment="1">
      <alignment horizontal="center" vertical="center" wrapText="1"/>
    </xf>
    <xf numFmtId="49" fontId="11" fillId="0" borderId="9" xfId="3" applyNumberFormat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right" vertical="center"/>
    </xf>
    <xf numFmtId="0" fontId="13" fillId="0" borderId="11" xfId="0" applyFont="1" applyFill="1" applyBorder="1" applyAlignment="1">
      <alignment horizontal="right" vertical="center"/>
    </xf>
    <xf numFmtId="9" fontId="13" fillId="0" borderId="1" xfId="0" applyNumberFormat="1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13" fillId="0" borderId="11" xfId="0" applyFont="1" applyFill="1" applyBorder="1" applyAlignment="1">
      <alignment horizontal="left" vertical="center"/>
    </xf>
    <xf numFmtId="0" fontId="13" fillId="14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1" fillId="0" borderId="11" xfId="6" applyFont="1" applyFill="1" applyBorder="1" applyAlignment="1">
      <alignment horizontal="center" vertical="center" wrapText="1"/>
    </xf>
    <xf numFmtId="0" fontId="11" fillId="11" borderId="4" xfId="6" applyFont="1" applyFill="1" applyBorder="1" applyAlignment="1">
      <alignment horizontal="center" vertical="center" wrapText="1"/>
    </xf>
    <xf numFmtId="0" fontId="11" fillId="11" borderId="6" xfId="6" applyFont="1" applyFill="1" applyBorder="1" applyAlignment="1">
      <alignment horizontal="center" vertical="center" wrapText="1"/>
    </xf>
    <xf numFmtId="0" fontId="11" fillId="0" borderId="3" xfId="6" applyFont="1" applyFill="1" applyBorder="1" applyAlignment="1">
      <alignment horizontal="left" vertical="center" wrapText="1"/>
    </xf>
    <xf numFmtId="0" fontId="11" fillId="3" borderId="5" xfId="6" applyFont="1" applyFill="1" applyBorder="1" applyAlignment="1">
      <alignment horizontal="left" vertical="center" wrapText="1"/>
    </xf>
    <xf numFmtId="0" fontId="11" fillId="3" borderId="8" xfId="6" applyFont="1" applyFill="1" applyBorder="1" applyAlignment="1">
      <alignment horizontal="left" vertical="center" wrapText="1"/>
    </xf>
    <xf numFmtId="0" fontId="11" fillId="0" borderId="5" xfId="6" applyFont="1" applyFill="1" applyBorder="1" applyAlignment="1">
      <alignment horizontal="left" vertical="center" wrapText="1"/>
    </xf>
    <xf numFmtId="0" fontId="11" fillId="0" borderId="8" xfId="6" applyFont="1" applyFill="1" applyBorder="1" applyAlignment="1">
      <alignment horizontal="left" vertical="center" wrapText="1"/>
    </xf>
    <xf numFmtId="0" fontId="11" fillId="11" borderId="5" xfId="6" applyFont="1" applyFill="1" applyBorder="1" applyAlignment="1">
      <alignment horizontal="left" vertical="center" wrapText="1"/>
    </xf>
    <xf numFmtId="0" fontId="11" fillId="11" borderId="7" xfId="6" applyFont="1" applyFill="1" applyBorder="1" applyAlignment="1">
      <alignment horizontal="left" vertical="center" wrapText="1"/>
    </xf>
    <xf numFmtId="0" fontId="11" fillId="11" borderId="8" xfId="6" applyFont="1" applyFill="1" applyBorder="1" applyAlignment="1">
      <alignment horizontal="left" vertical="center" wrapText="1"/>
    </xf>
    <xf numFmtId="179" fontId="11" fillId="0" borderId="3" xfId="6" applyNumberFormat="1" applyFont="1" applyFill="1" applyBorder="1" applyAlignment="1">
      <alignment horizontal="right" vertical="center" wrapText="1"/>
    </xf>
    <xf numFmtId="0" fontId="11" fillId="0" borderId="3" xfId="6" applyFont="1" applyFill="1" applyBorder="1" applyAlignment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  <protection hidden="1"/>
    </xf>
    <xf numFmtId="0" fontId="13" fillId="13" borderId="3" xfId="0" applyFont="1" applyFill="1" applyBorder="1" applyAlignment="1">
      <alignment horizontal="center" vertical="center"/>
    </xf>
    <xf numFmtId="0" fontId="10" fillId="12" borderId="2" xfId="0" applyFont="1" applyFill="1" applyBorder="1" applyAlignment="1" applyProtection="1">
      <alignment horizontal="center" vertical="center" wrapText="1"/>
      <protection hidden="1"/>
    </xf>
    <xf numFmtId="0" fontId="10" fillId="12" borderId="2" xfId="0" applyFont="1" applyFill="1" applyBorder="1" applyAlignment="1" applyProtection="1">
      <alignment horizontal="left" vertical="center" wrapText="1"/>
      <protection hidden="1"/>
    </xf>
    <xf numFmtId="0" fontId="10" fillId="12" borderId="11" xfId="0" applyFont="1" applyFill="1" applyBorder="1" applyAlignment="1" applyProtection="1">
      <alignment horizontal="center" vertical="center" wrapText="1"/>
      <protection hidden="1"/>
    </xf>
    <xf numFmtId="0" fontId="10" fillId="12" borderId="1" xfId="0" applyFont="1" applyFill="1" applyBorder="1" applyAlignment="1" applyProtection="1">
      <alignment horizontal="center" vertical="center" wrapText="1"/>
      <protection hidden="1"/>
    </xf>
    <xf numFmtId="49" fontId="10" fillId="18" borderId="1" xfId="3" applyNumberFormat="1" applyFont="1" applyFill="1" applyBorder="1" applyAlignment="1">
      <alignment horizontal="center" vertical="center" wrapText="1"/>
    </xf>
    <xf numFmtId="49" fontId="10" fillId="18" borderId="2" xfId="3" applyNumberFormat="1" applyFont="1" applyFill="1" applyBorder="1" applyAlignment="1">
      <alignment horizontal="center" vertical="center" wrapText="1"/>
    </xf>
    <xf numFmtId="49" fontId="10" fillId="18" borderId="11" xfId="3" applyNumberFormat="1" applyFont="1" applyFill="1" applyBorder="1" applyAlignment="1">
      <alignment horizontal="center" vertical="center" wrapText="1"/>
    </xf>
    <xf numFmtId="0" fontId="10" fillId="16" borderId="2" xfId="0" applyFont="1" applyFill="1" applyBorder="1" applyAlignment="1" applyProtection="1">
      <alignment horizontal="center" vertical="center" wrapText="1"/>
      <protection hidden="1"/>
    </xf>
    <xf numFmtId="0" fontId="10" fillId="16" borderId="2" xfId="0" applyFont="1" applyFill="1" applyBorder="1" applyAlignment="1" applyProtection="1">
      <alignment horizontal="left" vertical="center" wrapText="1"/>
      <protection hidden="1"/>
    </xf>
    <xf numFmtId="0" fontId="10" fillId="16" borderId="11" xfId="0" applyFont="1" applyFill="1" applyBorder="1" applyAlignment="1" applyProtection="1">
      <alignment horizontal="center" vertical="center" wrapText="1"/>
      <protection hidden="1"/>
    </xf>
    <xf numFmtId="0" fontId="10" fillId="10" borderId="2" xfId="0" applyFont="1" applyFill="1" applyBorder="1" applyAlignment="1" applyProtection="1">
      <alignment horizontal="center" vertical="center" wrapText="1"/>
      <protection hidden="1"/>
    </xf>
    <xf numFmtId="0" fontId="10" fillId="10" borderId="2" xfId="0" applyFont="1" applyFill="1" applyBorder="1" applyAlignment="1" applyProtection="1">
      <alignment horizontal="left" vertical="center" wrapText="1"/>
      <protection hidden="1"/>
    </xf>
    <xf numFmtId="0" fontId="10" fillId="10" borderId="11" xfId="0" applyFont="1" applyFill="1" applyBorder="1" applyAlignment="1" applyProtection="1">
      <alignment horizontal="center" vertical="center" wrapText="1"/>
      <protection hidden="1"/>
    </xf>
    <xf numFmtId="0" fontId="10" fillId="10" borderId="16" xfId="0" applyFont="1" applyFill="1" applyBorder="1" applyAlignment="1" applyProtection="1">
      <alignment horizontal="center" vertical="center" wrapText="1"/>
      <protection hidden="1"/>
    </xf>
    <xf numFmtId="0" fontId="10" fillId="10" borderId="17" xfId="0" applyFont="1" applyFill="1" applyBorder="1" applyAlignment="1" applyProtection="1">
      <alignment horizontal="center" vertical="center" wrapText="1"/>
      <protection hidden="1"/>
    </xf>
    <xf numFmtId="0" fontId="10" fillId="10" borderId="9" xfId="0" applyFont="1" applyFill="1" applyBorder="1" applyAlignment="1" applyProtection="1">
      <alignment horizontal="center" vertical="center" wrapText="1"/>
      <protection hidden="1"/>
    </xf>
    <xf numFmtId="0" fontId="3" fillId="0" borderId="1" xfId="6" applyFont="1" applyBorder="1" applyAlignment="1" applyProtection="1">
      <alignment horizontal="center" vertical="center" wrapText="1"/>
      <protection locked="0"/>
    </xf>
    <xf numFmtId="0" fontId="3" fillId="0" borderId="2" xfId="6" applyFont="1" applyBorder="1" applyAlignment="1" applyProtection="1">
      <alignment horizontal="center" vertical="center" wrapText="1"/>
      <protection locked="0"/>
    </xf>
    <xf numFmtId="0" fontId="3" fillId="0" borderId="2" xfId="6" applyFont="1" applyBorder="1" applyAlignment="1" applyProtection="1">
      <alignment horizontal="left" vertical="center" wrapText="1"/>
      <protection locked="0"/>
    </xf>
    <xf numFmtId="177" fontId="3" fillId="0" borderId="2" xfId="6" applyNumberFormat="1" applyFont="1" applyBorder="1" applyAlignment="1" applyProtection="1">
      <alignment horizontal="center" vertical="center" wrapText="1"/>
      <protection locked="0"/>
    </xf>
    <xf numFmtId="180" fontId="3" fillId="0" borderId="2" xfId="6" applyNumberFormat="1" applyFont="1" applyBorder="1" applyAlignment="1" applyProtection="1">
      <alignment horizontal="center" vertical="center" wrapText="1"/>
      <protection locked="0"/>
    </xf>
    <xf numFmtId="0" fontId="3" fillId="0" borderId="11" xfId="6" applyFont="1" applyBorder="1" applyAlignment="1" applyProtection="1">
      <alignment horizontal="center" vertical="center" wrapText="1"/>
      <protection locked="0"/>
    </xf>
    <xf numFmtId="0" fontId="4" fillId="2" borderId="1" xfId="6" applyFont="1" applyFill="1" applyBorder="1" applyAlignment="1">
      <alignment horizontal="center" vertical="center" wrapText="1"/>
    </xf>
    <xf numFmtId="0" fontId="4" fillId="2" borderId="2" xfId="6" applyFont="1" applyFill="1" applyBorder="1" applyAlignment="1">
      <alignment horizontal="center" vertical="center" wrapText="1"/>
    </xf>
    <xf numFmtId="0" fontId="4" fillId="2" borderId="11" xfId="6" applyFont="1" applyFill="1" applyBorder="1" applyAlignment="1">
      <alignment horizontal="center" vertical="center" wrapText="1"/>
    </xf>
    <xf numFmtId="0" fontId="2" fillId="0" borderId="12" xfId="6" applyFont="1" applyBorder="1" applyAlignment="1">
      <alignment horizontal="center" vertical="center"/>
    </xf>
    <xf numFmtId="0" fontId="2" fillId="0" borderId="15" xfId="6" applyFont="1" applyBorder="1" applyAlignment="1">
      <alignment horizontal="center" vertical="center"/>
    </xf>
    <xf numFmtId="0" fontId="5" fillId="0" borderId="4" xfId="6" applyFont="1" applyBorder="1" applyAlignment="1">
      <alignment horizontal="center" vertical="center"/>
    </xf>
    <xf numFmtId="0" fontId="5" fillId="0" borderId="6" xfId="6" applyFont="1" applyBorder="1" applyAlignment="1">
      <alignment horizontal="center" vertical="center"/>
    </xf>
    <xf numFmtId="0" fontId="5" fillId="0" borderId="9" xfId="6" applyFont="1" applyBorder="1" applyAlignment="1">
      <alignment horizontal="center" vertical="center"/>
    </xf>
    <xf numFmtId="0" fontId="2" fillId="0" borderId="4" xfId="6" applyFont="1" applyBorder="1" applyAlignment="1">
      <alignment horizontal="center" vertical="center"/>
    </xf>
    <xf numFmtId="0" fontId="2" fillId="0" borderId="6" xfId="6" applyFont="1" applyBorder="1" applyAlignment="1">
      <alignment horizontal="center" vertical="center"/>
    </xf>
    <xf numFmtId="0" fontId="2" fillId="0" borderId="9" xfId="6" applyFont="1" applyBorder="1" applyAlignment="1">
      <alignment horizontal="center" vertical="center"/>
    </xf>
    <xf numFmtId="0" fontId="1" fillId="3" borderId="5" xfId="0" applyFont="1" applyFill="1" applyBorder="1" applyAlignment="1" applyProtection="1">
      <alignment horizontal="left" vertical="center" wrapText="1"/>
      <protection locked="0"/>
    </xf>
    <xf numFmtId="0" fontId="1" fillId="3" borderId="7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 applyProtection="1">
      <alignment horizontal="left" vertical="center" wrapText="1"/>
      <protection locked="0"/>
    </xf>
    <xf numFmtId="0" fontId="1" fillId="0" borderId="5" xfId="6" applyFont="1" applyBorder="1" applyAlignment="1">
      <alignment horizontal="left" vertical="center" wrapText="1"/>
    </xf>
    <xf numFmtId="0" fontId="1" fillId="0" borderId="7" xfId="6" applyFont="1" applyBorder="1" applyAlignment="1">
      <alignment horizontal="left" vertical="center" wrapText="1"/>
    </xf>
    <xf numFmtId="0" fontId="1" fillId="0" borderId="8" xfId="6" applyFont="1" applyBorder="1" applyAlignment="1">
      <alignment horizontal="left" vertical="center" wrapText="1"/>
    </xf>
    <xf numFmtId="0" fontId="5" fillId="6" borderId="10" xfId="6" applyFont="1" applyFill="1" applyBorder="1" applyAlignment="1">
      <alignment horizontal="right" vertical="center" wrapText="1"/>
    </xf>
    <xf numFmtId="0" fontId="5" fillId="6" borderId="2" xfId="6" applyFont="1" applyFill="1" applyBorder="1" applyAlignment="1">
      <alignment horizontal="right" vertical="center" wrapText="1"/>
    </xf>
    <xf numFmtId="0" fontId="5" fillId="6" borderId="11" xfId="6" applyFont="1" applyFill="1" applyBorder="1" applyAlignment="1">
      <alignment horizontal="right" vertical="center" wrapText="1"/>
    </xf>
    <xf numFmtId="0" fontId="5" fillId="6" borderId="14" xfId="6" applyFont="1" applyFill="1" applyBorder="1" applyAlignment="1">
      <alignment horizontal="right" vertical="center" wrapText="1"/>
    </xf>
    <xf numFmtId="0" fontId="5" fillId="6" borderId="13" xfId="6" applyFont="1" applyFill="1" applyBorder="1" applyAlignment="1">
      <alignment horizontal="right" vertical="center" wrapText="1"/>
    </xf>
    <xf numFmtId="0" fontId="5" fillId="6" borderId="4" xfId="6" applyFont="1" applyFill="1" applyBorder="1" applyAlignment="1">
      <alignment horizontal="righ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177" fontId="2" fillId="0" borderId="5" xfId="6" applyNumberFormat="1" applyFont="1" applyFill="1" applyBorder="1" applyAlignment="1">
      <alignment horizontal="center" vertical="center"/>
    </xf>
    <xf numFmtId="177" fontId="2" fillId="0" borderId="7" xfId="6" applyNumberFormat="1" applyFont="1" applyFill="1" applyBorder="1" applyAlignment="1">
      <alignment horizontal="center" vertical="center"/>
    </xf>
    <xf numFmtId="177" fontId="2" fillId="0" borderId="8" xfId="6" applyNumberFormat="1" applyFont="1" applyFill="1" applyBorder="1" applyAlignment="1">
      <alignment horizontal="center" vertical="center"/>
    </xf>
    <xf numFmtId="0" fontId="8" fillId="0" borderId="1" xfId="6" applyFont="1" applyBorder="1" applyAlignment="1">
      <alignment horizontal="center" vertical="center"/>
    </xf>
    <xf numFmtId="0" fontId="8" fillId="0" borderId="2" xfId="6" applyFont="1" applyBorder="1" applyAlignment="1">
      <alignment horizontal="center" vertical="center"/>
    </xf>
    <xf numFmtId="0" fontId="8" fillId="0" borderId="11" xfId="6" applyFont="1" applyBorder="1" applyAlignment="1">
      <alignment horizontal="center" vertical="center"/>
    </xf>
    <xf numFmtId="0" fontId="5" fillId="8" borderId="1" xfId="6" applyFont="1" applyFill="1" applyBorder="1" applyAlignment="1">
      <alignment horizontal="center" vertical="center"/>
    </xf>
    <xf numFmtId="0" fontId="5" fillId="8" borderId="2" xfId="6" applyFont="1" applyFill="1" applyBorder="1" applyAlignment="1">
      <alignment horizontal="center" vertical="center"/>
    </xf>
    <xf numFmtId="0" fontId="5" fillId="8" borderId="11" xfId="6" applyFont="1" applyFill="1" applyBorder="1" applyAlignment="1">
      <alignment horizontal="center" vertical="center"/>
    </xf>
    <xf numFmtId="0" fontId="5" fillId="9" borderId="1" xfId="6" applyFont="1" applyFill="1" applyBorder="1" applyAlignment="1">
      <alignment horizontal="center" vertical="center"/>
    </xf>
    <xf numFmtId="0" fontId="5" fillId="9" borderId="2" xfId="6" applyFont="1" applyFill="1" applyBorder="1" applyAlignment="1">
      <alignment horizontal="center" vertical="center"/>
    </xf>
    <xf numFmtId="0" fontId="5" fillId="9" borderId="11" xfId="6" applyFont="1" applyFill="1" applyBorder="1" applyAlignment="1">
      <alignment horizontal="center" vertical="center"/>
    </xf>
    <xf numFmtId="0" fontId="5" fillId="0" borderId="3" xfId="6" applyFont="1" applyBorder="1" applyAlignment="1">
      <alignment horizontal="center" vertical="center"/>
    </xf>
    <xf numFmtId="0" fontId="2" fillId="0" borderId="5" xfId="6" applyFont="1" applyFill="1" applyBorder="1" applyAlignment="1">
      <alignment horizontal="center" vertical="center"/>
    </xf>
    <xf numFmtId="0" fontId="2" fillId="0" borderId="7" xfId="6" applyFont="1" applyFill="1" applyBorder="1" applyAlignment="1">
      <alignment horizontal="center" vertical="center"/>
    </xf>
    <xf numFmtId="0" fontId="2" fillId="0" borderId="8" xfId="6" applyFont="1" applyFill="1" applyBorder="1" applyAlignment="1">
      <alignment horizontal="center" vertical="center"/>
    </xf>
    <xf numFmtId="0" fontId="2" fillId="0" borderId="3" xfId="6" applyFont="1" applyFill="1" applyBorder="1" applyAlignment="1">
      <alignment horizontal="center" vertical="center"/>
    </xf>
    <xf numFmtId="0" fontId="5" fillId="0" borderId="5" xfId="6" applyFont="1" applyBorder="1" applyAlignment="1">
      <alignment horizontal="center" vertical="center"/>
    </xf>
    <xf numFmtId="0" fontId="5" fillId="0" borderId="7" xfId="6" applyFont="1" applyFill="1" applyBorder="1" applyAlignment="1">
      <alignment horizontal="center" vertical="center"/>
    </xf>
    <xf numFmtId="0" fontId="5" fillId="0" borderId="7" xfId="6" applyFont="1" applyBorder="1" applyAlignment="1">
      <alignment horizontal="center" vertical="center"/>
    </xf>
    <xf numFmtId="0" fontId="5" fillId="0" borderId="8" xfId="6" applyFont="1" applyBorder="1" applyAlignment="1">
      <alignment horizontal="center" vertical="center"/>
    </xf>
    <xf numFmtId="0" fontId="2" fillId="0" borderId="5" xfId="6" applyFont="1" applyBorder="1" applyAlignment="1">
      <alignment horizontal="center" vertical="center"/>
    </xf>
    <xf numFmtId="0" fontId="2" fillId="0" borderId="5" xfId="6" applyFont="1" applyFill="1" applyBorder="1" applyAlignment="1">
      <alignment horizontal="center" vertical="center" wrapText="1"/>
    </xf>
    <xf numFmtId="0" fontId="2" fillId="0" borderId="8" xfId="6" applyFont="1" applyFill="1" applyBorder="1" applyAlignment="1">
      <alignment horizontal="center" vertical="center" wrapText="1"/>
    </xf>
    <xf numFmtId="0" fontId="3" fillId="0" borderId="3" xfId="6" applyFont="1" applyFill="1" applyBorder="1" applyAlignment="1" applyProtection="1">
      <alignment horizontal="center" vertical="center" wrapText="1"/>
      <protection locked="0"/>
    </xf>
    <xf numFmtId="0" fontId="5" fillId="8" borderId="13" xfId="6" applyFont="1" applyFill="1" applyBorder="1" applyAlignment="1">
      <alignment horizontal="center" vertical="center"/>
    </xf>
    <xf numFmtId="0" fontId="5" fillId="8" borderId="4" xfId="6" applyFont="1" applyFill="1" applyBorder="1" applyAlignment="1">
      <alignment horizontal="center" vertical="center"/>
    </xf>
    <xf numFmtId="0" fontId="5" fillId="0" borderId="12" xfId="6" applyFont="1" applyBorder="1" applyAlignment="1">
      <alignment horizontal="center" vertical="center"/>
    </xf>
    <xf numFmtId="0" fontId="5" fillId="0" borderId="8" xfId="6" applyFont="1" applyFill="1" applyBorder="1" applyAlignment="1">
      <alignment horizontal="center" vertical="center"/>
    </xf>
    <xf numFmtId="0" fontId="2" fillId="0" borderId="3" xfId="6" applyFont="1" applyBorder="1" applyAlignment="1">
      <alignment horizontal="center" vertical="center"/>
    </xf>
    <xf numFmtId="0" fontId="2" fillId="0" borderId="3" xfId="6" applyFont="1" applyFill="1" applyBorder="1" applyAlignment="1">
      <alignment horizontal="center" vertical="center" wrapText="1"/>
    </xf>
    <xf numFmtId="0" fontId="2" fillId="0" borderId="4" xfId="6" applyFont="1" applyFill="1" applyBorder="1" applyAlignment="1">
      <alignment horizontal="center" vertical="center"/>
    </xf>
    <xf numFmtId="0" fontId="2" fillId="0" borderId="9" xfId="6" applyFont="1" applyFill="1" applyBorder="1" applyAlignment="1">
      <alignment horizontal="center" vertical="center"/>
    </xf>
  </cellXfs>
  <cellStyles count="13">
    <cellStyle name="Comma 2" xfId="2"/>
    <cellStyle name="Normal 2" xfId="3"/>
    <cellStyle name="Normal_Sheet1" xfId="4"/>
    <cellStyle name="Percent 2" xfId="5"/>
    <cellStyle name="常规" xfId="0" builtinId="0"/>
    <cellStyle name="常规 2" xfId="6"/>
    <cellStyle name="常规 2 2" xfId="7"/>
    <cellStyle name="常规 3" xfId="8"/>
    <cellStyle name="常规 4 2" xfId="9"/>
    <cellStyle name="常规 7" xfId="10"/>
    <cellStyle name="千位分隔" xfId="1" builtinId="3"/>
    <cellStyle name="千位分隔 2" xfId="11"/>
    <cellStyle name="千位分隔 4" xfId="12"/>
  </cellStyles>
  <dxfs count="0"/>
  <tableStyles count="0" defaultTableStyle="TableStyleMedium9" defaultPivotStyle="PivotStyleLight16"/>
  <colors>
    <mruColors>
      <color rgb="FFFFA7A5"/>
      <color rgb="FFFFD7D2"/>
      <color rgb="FFF2F2F2"/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3"/>
  <sheetViews>
    <sheetView zoomScale="66" zoomScaleNormal="66" workbookViewId="0">
      <selection activeCell="AF31" sqref="AF31"/>
    </sheetView>
  </sheetViews>
  <sheetFormatPr defaultColWidth="9.125" defaultRowHeight="14.25" x14ac:dyDescent="0.15"/>
  <cols>
    <col min="1" max="1" width="14.125" customWidth="1"/>
    <col min="2" max="2" width="15.5" customWidth="1"/>
    <col min="3" max="3" width="20.375" style="68" customWidth="1"/>
    <col min="4" max="4" width="51.375" style="68" customWidth="1"/>
    <col min="5" max="5" width="12.75" style="69"/>
    <col min="6" max="6" width="8.625" customWidth="1"/>
    <col min="7" max="7" width="7.25" style="70" customWidth="1"/>
    <col min="8" max="8" width="14.125" style="69"/>
    <col min="9" max="9" width="11.375"/>
    <col min="12" max="12" width="14.125" customWidth="1"/>
    <col min="13" max="13" width="15.5" customWidth="1"/>
    <col min="14" max="14" width="20.375" style="68" customWidth="1"/>
    <col min="15" max="15" width="51.375" style="68" customWidth="1"/>
    <col min="16" max="16" width="12.75" style="69"/>
    <col min="17" max="17" width="8.625" customWidth="1"/>
    <col min="18" max="18" width="7.25" style="70" customWidth="1"/>
    <col min="19" max="19" width="14.125" style="69"/>
    <col min="20" max="20" width="11.375"/>
    <col min="23" max="23" width="14.125" customWidth="1"/>
    <col min="24" max="24" width="15.5" customWidth="1"/>
    <col min="25" max="25" width="20.375" style="68" customWidth="1"/>
    <col min="26" max="26" width="51.375" style="68" customWidth="1"/>
    <col min="27" max="27" width="12.75" style="69"/>
    <col min="28" max="28" width="8.625" customWidth="1"/>
    <col min="29" max="29" width="7.25" style="70" customWidth="1"/>
    <col min="30" max="30" width="14.125" style="69"/>
    <col min="31" max="31" width="11.375"/>
    <col min="34" max="34" width="14.125" customWidth="1"/>
    <col min="35" max="35" width="15.5" customWidth="1"/>
    <col min="36" max="36" width="20.375" style="68" customWidth="1"/>
    <col min="37" max="37" width="51.375" style="68" customWidth="1"/>
    <col min="38" max="38" width="12.75" style="69"/>
    <col min="39" max="39" width="8.625" customWidth="1"/>
    <col min="40" max="40" width="7.25" style="70" customWidth="1"/>
    <col min="41" max="41" width="14.125" style="69"/>
    <col min="42" max="42" width="11.375"/>
    <col min="45" max="45" width="14.125" customWidth="1"/>
    <col min="46" max="46" width="15.5" customWidth="1"/>
    <col min="47" max="47" width="20.375" style="68" customWidth="1"/>
    <col min="48" max="48" width="51.375" style="68" customWidth="1"/>
    <col min="49" max="49" width="12.75" style="69"/>
    <col min="50" max="50" width="8.625" customWidth="1"/>
    <col min="51" max="51" width="7.25" style="70" customWidth="1"/>
    <col min="52" max="52" width="14.125" style="69"/>
    <col min="53" max="53" width="11.375"/>
  </cols>
  <sheetData>
    <row r="1" spans="1:53" ht="29.25" x14ac:dyDescent="0.15">
      <c r="A1" s="207" t="s">
        <v>0</v>
      </c>
      <c r="B1" s="208"/>
      <c r="C1" s="209"/>
      <c r="D1" s="209"/>
      <c r="E1" s="210"/>
      <c r="F1" s="208"/>
      <c r="G1" s="211"/>
      <c r="H1" s="210"/>
      <c r="I1" s="212"/>
      <c r="L1" s="207" t="s">
        <v>1</v>
      </c>
      <c r="M1" s="208"/>
      <c r="N1" s="209"/>
      <c r="O1" s="209"/>
      <c r="P1" s="210"/>
      <c r="Q1" s="208"/>
      <c r="R1" s="211"/>
      <c r="S1" s="210"/>
      <c r="T1" s="212"/>
      <c r="W1" s="207" t="s">
        <v>2</v>
      </c>
      <c r="X1" s="208"/>
      <c r="Y1" s="209"/>
      <c r="Z1" s="209"/>
      <c r="AA1" s="210"/>
      <c r="AB1" s="208"/>
      <c r="AC1" s="211"/>
      <c r="AD1" s="210"/>
      <c r="AE1" s="212"/>
      <c r="AH1" s="207" t="s">
        <v>3</v>
      </c>
      <c r="AI1" s="208"/>
      <c r="AJ1" s="209"/>
      <c r="AK1" s="209"/>
      <c r="AL1" s="210"/>
      <c r="AM1" s="208"/>
      <c r="AN1" s="211"/>
      <c r="AO1" s="210"/>
      <c r="AP1" s="212"/>
      <c r="AS1" s="207" t="s">
        <v>4</v>
      </c>
      <c r="AT1" s="208"/>
      <c r="AU1" s="209"/>
      <c r="AV1" s="209"/>
      <c r="AW1" s="210"/>
      <c r="AX1" s="208"/>
      <c r="AY1" s="211"/>
      <c r="AZ1" s="210"/>
      <c r="BA1" s="212"/>
    </row>
    <row r="2" spans="1:53" ht="16.5" x14ac:dyDescent="0.15">
      <c r="A2" s="213" t="s">
        <v>5</v>
      </c>
      <c r="B2" s="214"/>
      <c r="C2" s="215"/>
      <c r="D2" s="7" t="s">
        <v>6</v>
      </c>
      <c r="E2" s="96" t="s">
        <v>7</v>
      </c>
      <c r="F2" s="29" t="s">
        <v>8</v>
      </c>
      <c r="G2" s="97" t="s">
        <v>9</v>
      </c>
      <c r="H2" s="96" t="s">
        <v>10</v>
      </c>
      <c r="I2" s="29" t="s">
        <v>11</v>
      </c>
      <c r="L2" s="213" t="s">
        <v>5</v>
      </c>
      <c r="M2" s="214"/>
      <c r="N2" s="215"/>
      <c r="O2" s="7" t="s">
        <v>6</v>
      </c>
      <c r="P2" s="96" t="s">
        <v>7</v>
      </c>
      <c r="Q2" s="29" t="s">
        <v>8</v>
      </c>
      <c r="R2" s="97" t="s">
        <v>9</v>
      </c>
      <c r="S2" s="96" t="s">
        <v>10</v>
      </c>
      <c r="T2" s="29" t="s">
        <v>11</v>
      </c>
      <c r="W2" s="213" t="s">
        <v>5</v>
      </c>
      <c r="X2" s="214"/>
      <c r="Y2" s="215"/>
      <c r="Z2" s="7" t="s">
        <v>6</v>
      </c>
      <c r="AA2" s="96" t="s">
        <v>7</v>
      </c>
      <c r="AB2" s="29" t="s">
        <v>8</v>
      </c>
      <c r="AC2" s="97" t="s">
        <v>9</v>
      </c>
      <c r="AD2" s="96" t="s">
        <v>10</v>
      </c>
      <c r="AE2" s="29" t="s">
        <v>11</v>
      </c>
      <c r="AH2" s="213" t="s">
        <v>5</v>
      </c>
      <c r="AI2" s="214"/>
      <c r="AJ2" s="215"/>
      <c r="AK2" s="7" t="s">
        <v>6</v>
      </c>
      <c r="AL2" s="96" t="s">
        <v>7</v>
      </c>
      <c r="AM2" s="29" t="s">
        <v>8</v>
      </c>
      <c r="AN2" s="97" t="s">
        <v>9</v>
      </c>
      <c r="AO2" s="96" t="s">
        <v>10</v>
      </c>
      <c r="AP2" s="29" t="s">
        <v>11</v>
      </c>
      <c r="AS2" s="213" t="s">
        <v>5</v>
      </c>
      <c r="AT2" s="214"/>
      <c r="AU2" s="215"/>
      <c r="AV2" s="7" t="s">
        <v>6</v>
      </c>
      <c r="AW2" s="96" t="s">
        <v>7</v>
      </c>
      <c r="AX2" s="29" t="s">
        <v>8</v>
      </c>
      <c r="AY2" s="97" t="s">
        <v>9</v>
      </c>
      <c r="AZ2" s="96" t="s">
        <v>10</v>
      </c>
      <c r="BA2" s="29" t="s">
        <v>11</v>
      </c>
    </row>
    <row r="3" spans="1:53" ht="33" x14ac:dyDescent="0.15">
      <c r="A3" s="173" t="s">
        <v>12</v>
      </c>
      <c r="B3" s="163" t="s">
        <v>13</v>
      </c>
      <c r="C3" s="21" t="s">
        <v>14</v>
      </c>
      <c r="D3" s="71" t="s">
        <v>15</v>
      </c>
      <c r="E3" s="98">
        <v>1000</v>
      </c>
      <c r="F3" s="34" t="s">
        <v>16</v>
      </c>
      <c r="G3" s="99">
        <v>1</v>
      </c>
      <c r="H3" s="100">
        <f>G3*E3</f>
        <v>1000</v>
      </c>
      <c r="I3" s="32"/>
      <c r="L3" s="160" t="s">
        <v>17</v>
      </c>
      <c r="M3" s="72" t="s">
        <v>18</v>
      </c>
      <c r="N3" s="21" t="s">
        <v>19</v>
      </c>
      <c r="O3" s="71" t="s">
        <v>20</v>
      </c>
      <c r="P3" s="98">
        <v>10000</v>
      </c>
      <c r="Q3" s="34" t="s">
        <v>21</v>
      </c>
      <c r="R3" s="99">
        <v>0</v>
      </c>
      <c r="S3" s="100">
        <f>R3*P3</f>
        <v>0</v>
      </c>
      <c r="T3" s="32"/>
      <c r="W3" s="160" t="s">
        <v>22</v>
      </c>
      <c r="X3" s="72" t="s">
        <v>23</v>
      </c>
      <c r="Y3" s="21" t="s">
        <v>24</v>
      </c>
      <c r="Z3" s="71" t="s">
        <v>25</v>
      </c>
      <c r="AA3" s="98">
        <v>5000</v>
      </c>
      <c r="AB3" s="34" t="s">
        <v>21</v>
      </c>
      <c r="AC3" s="99">
        <v>1</v>
      </c>
      <c r="AD3" s="100">
        <v>5000</v>
      </c>
      <c r="AE3" s="32"/>
      <c r="AH3" s="160" t="s">
        <v>22</v>
      </c>
      <c r="AI3" s="72" t="s">
        <v>23</v>
      </c>
      <c r="AJ3" s="21" t="s">
        <v>24</v>
      </c>
      <c r="AK3" s="71" t="s">
        <v>25</v>
      </c>
      <c r="AL3" s="98">
        <v>5000</v>
      </c>
      <c r="AM3" s="34" t="s">
        <v>21</v>
      </c>
      <c r="AN3" s="99">
        <v>1</v>
      </c>
      <c r="AO3" s="100">
        <v>5000</v>
      </c>
      <c r="AP3" s="32"/>
      <c r="AS3" s="160" t="s">
        <v>22</v>
      </c>
      <c r="AT3" s="72" t="s">
        <v>23</v>
      </c>
      <c r="AU3" s="21" t="s">
        <v>24</v>
      </c>
      <c r="AV3" s="71" t="s">
        <v>25</v>
      </c>
      <c r="AW3" s="98">
        <v>5000</v>
      </c>
      <c r="AX3" s="34" t="s">
        <v>21</v>
      </c>
      <c r="AY3" s="99">
        <v>1</v>
      </c>
      <c r="AZ3" s="100">
        <v>5000</v>
      </c>
      <c r="BA3" s="32"/>
    </row>
    <row r="4" spans="1:53" ht="23.1" customHeight="1" x14ac:dyDescent="0.15">
      <c r="A4" s="173"/>
      <c r="B4" s="164"/>
      <c r="C4" s="21" t="s">
        <v>26</v>
      </c>
      <c r="D4" s="71" t="s">
        <v>27</v>
      </c>
      <c r="E4" s="98">
        <v>800</v>
      </c>
      <c r="F4" s="34" t="s">
        <v>28</v>
      </c>
      <c r="G4" s="99">
        <v>1</v>
      </c>
      <c r="H4" s="100">
        <f>G4*E4</f>
        <v>800</v>
      </c>
      <c r="I4" s="32"/>
      <c r="L4" s="161"/>
      <c r="M4" s="72" t="s">
        <v>29</v>
      </c>
      <c r="N4" s="21" t="s">
        <v>30</v>
      </c>
      <c r="O4" s="71" t="s">
        <v>31</v>
      </c>
      <c r="P4" s="98">
        <v>2000</v>
      </c>
      <c r="Q4" s="34" t="s">
        <v>32</v>
      </c>
      <c r="R4" s="99">
        <v>1</v>
      </c>
      <c r="S4" s="100">
        <f t="shared" ref="S4:S23" si="0">R4*P4</f>
        <v>2000</v>
      </c>
      <c r="T4" s="32"/>
      <c r="W4" s="161"/>
      <c r="X4" s="72" t="s">
        <v>29</v>
      </c>
      <c r="Y4" s="21" t="s">
        <v>30</v>
      </c>
      <c r="Z4" s="71" t="s">
        <v>31</v>
      </c>
      <c r="AA4" s="98">
        <v>2000</v>
      </c>
      <c r="AB4" s="34" t="s">
        <v>32</v>
      </c>
      <c r="AC4" s="99">
        <v>1</v>
      </c>
      <c r="AD4" s="100">
        <v>2000</v>
      </c>
      <c r="AE4" s="32"/>
      <c r="AH4" s="161"/>
      <c r="AI4" s="72" t="s">
        <v>29</v>
      </c>
      <c r="AJ4" s="21" t="s">
        <v>30</v>
      </c>
      <c r="AK4" s="71" t="s">
        <v>31</v>
      </c>
      <c r="AL4" s="98">
        <v>2000</v>
      </c>
      <c r="AM4" s="34" t="s">
        <v>32</v>
      </c>
      <c r="AN4" s="99">
        <v>1</v>
      </c>
      <c r="AO4" s="100">
        <v>2000</v>
      </c>
      <c r="AP4" s="32"/>
      <c r="AS4" s="161"/>
      <c r="AT4" s="72" t="s">
        <v>29</v>
      </c>
      <c r="AU4" s="21" t="s">
        <v>30</v>
      </c>
      <c r="AV4" s="71" t="s">
        <v>31</v>
      </c>
      <c r="AW4" s="98">
        <v>2000</v>
      </c>
      <c r="AX4" s="34" t="s">
        <v>32</v>
      </c>
      <c r="AY4" s="99">
        <v>1</v>
      </c>
      <c r="AZ4" s="100">
        <v>2000</v>
      </c>
      <c r="BA4" s="32"/>
    </row>
    <row r="5" spans="1:53" ht="23.1" customHeight="1" x14ac:dyDescent="0.15">
      <c r="A5" s="173"/>
      <c r="B5" s="165"/>
      <c r="C5" s="21" t="s">
        <v>33</v>
      </c>
      <c r="D5" s="71" t="s">
        <v>34</v>
      </c>
      <c r="E5" s="98">
        <v>2000</v>
      </c>
      <c r="F5" s="34" t="s">
        <v>28</v>
      </c>
      <c r="G5" s="99">
        <v>1</v>
      </c>
      <c r="H5" s="100">
        <f>G5*E5</f>
        <v>2000</v>
      </c>
      <c r="I5" s="32"/>
      <c r="L5" s="161"/>
      <c r="M5" s="163" t="s">
        <v>35</v>
      </c>
      <c r="N5" s="21" t="s">
        <v>36</v>
      </c>
      <c r="O5" s="71" t="s">
        <v>37</v>
      </c>
      <c r="P5" s="98">
        <v>20</v>
      </c>
      <c r="Q5" s="34" t="s">
        <v>38</v>
      </c>
      <c r="R5" s="99">
        <v>11</v>
      </c>
      <c r="S5" s="100">
        <f t="shared" si="0"/>
        <v>220</v>
      </c>
      <c r="T5" s="32"/>
      <c r="W5" s="161"/>
      <c r="X5" s="163" t="s">
        <v>35</v>
      </c>
      <c r="Y5" s="21" t="s">
        <v>36</v>
      </c>
      <c r="Z5" s="71" t="s">
        <v>37</v>
      </c>
      <c r="AA5" s="98">
        <v>20</v>
      </c>
      <c r="AB5" s="34" t="s">
        <v>38</v>
      </c>
      <c r="AC5" s="99">
        <v>11</v>
      </c>
      <c r="AD5" s="100">
        <v>220</v>
      </c>
      <c r="AE5" s="32"/>
      <c r="AH5" s="161"/>
      <c r="AI5" s="163" t="s">
        <v>35</v>
      </c>
      <c r="AJ5" s="21" t="s">
        <v>36</v>
      </c>
      <c r="AK5" s="71" t="s">
        <v>37</v>
      </c>
      <c r="AL5" s="98">
        <v>20</v>
      </c>
      <c r="AM5" s="34" t="s">
        <v>38</v>
      </c>
      <c r="AN5" s="99">
        <v>11</v>
      </c>
      <c r="AO5" s="100">
        <v>220</v>
      </c>
      <c r="AP5" s="32"/>
      <c r="AS5" s="161"/>
      <c r="AT5" s="163" t="s">
        <v>35</v>
      </c>
      <c r="AU5" s="21" t="s">
        <v>36</v>
      </c>
      <c r="AV5" s="71" t="s">
        <v>37</v>
      </c>
      <c r="AW5" s="98">
        <v>20</v>
      </c>
      <c r="AX5" s="34" t="s">
        <v>38</v>
      </c>
      <c r="AY5" s="99">
        <v>11</v>
      </c>
      <c r="AZ5" s="100">
        <v>220</v>
      </c>
      <c r="BA5" s="32"/>
    </row>
    <row r="6" spans="1:53" ht="23.1" customHeight="1" x14ac:dyDescent="0.15">
      <c r="A6" s="173"/>
      <c r="B6" s="72" t="s">
        <v>39</v>
      </c>
      <c r="C6" s="21" t="s">
        <v>40</v>
      </c>
      <c r="D6" s="71" t="s">
        <v>41</v>
      </c>
      <c r="E6" s="98">
        <v>10000</v>
      </c>
      <c r="F6" s="34" t="s">
        <v>16</v>
      </c>
      <c r="G6" s="99">
        <v>1</v>
      </c>
      <c r="H6" s="100">
        <f>G6*E6</f>
        <v>10000</v>
      </c>
      <c r="I6" s="32"/>
      <c r="L6" s="161"/>
      <c r="M6" s="164"/>
      <c r="N6" s="21" t="s">
        <v>42</v>
      </c>
      <c r="O6" s="71" t="s">
        <v>43</v>
      </c>
      <c r="P6" s="98">
        <v>3000</v>
      </c>
      <c r="Q6" s="34" t="s">
        <v>32</v>
      </c>
      <c r="R6" s="99">
        <v>1</v>
      </c>
      <c r="S6" s="100">
        <f t="shared" si="0"/>
        <v>3000</v>
      </c>
      <c r="T6" s="32"/>
      <c r="W6" s="161"/>
      <c r="X6" s="164"/>
      <c r="Y6" s="21" t="s">
        <v>42</v>
      </c>
      <c r="Z6" s="71" t="s">
        <v>43</v>
      </c>
      <c r="AA6" s="98">
        <v>3000</v>
      </c>
      <c r="AB6" s="34" t="s">
        <v>32</v>
      </c>
      <c r="AC6" s="99">
        <v>1</v>
      </c>
      <c r="AD6" s="100">
        <v>3000</v>
      </c>
      <c r="AE6" s="32"/>
      <c r="AH6" s="161"/>
      <c r="AI6" s="164"/>
      <c r="AJ6" s="21" t="s">
        <v>42</v>
      </c>
      <c r="AK6" s="71" t="s">
        <v>43</v>
      </c>
      <c r="AL6" s="98">
        <v>3000</v>
      </c>
      <c r="AM6" s="34" t="s">
        <v>32</v>
      </c>
      <c r="AN6" s="99">
        <v>1</v>
      </c>
      <c r="AO6" s="100">
        <v>3000</v>
      </c>
      <c r="AP6" s="32"/>
      <c r="AS6" s="161"/>
      <c r="AT6" s="164"/>
      <c r="AU6" s="21" t="s">
        <v>42</v>
      </c>
      <c r="AV6" s="71" t="s">
        <v>43</v>
      </c>
      <c r="AW6" s="98">
        <v>3000</v>
      </c>
      <c r="AX6" s="34" t="s">
        <v>32</v>
      </c>
      <c r="AY6" s="99">
        <v>1</v>
      </c>
      <c r="AZ6" s="100">
        <v>3000</v>
      </c>
      <c r="BA6" s="32"/>
    </row>
    <row r="7" spans="1:53" ht="23.1" customHeight="1" x14ac:dyDescent="0.15">
      <c r="A7" s="173"/>
      <c r="B7" s="201" t="s">
        <v>44</v>
      </c>
      <c r="C7" s="202"/>
      <c r="D7" s="201"/>
      <c r="E7" s="201"/>
      <c r="F7" s="201"/>
      <c r="G7" s="203"/>
      <c r="H7" s="101">
        <f>SUM(H3:H6)</f>
        <v>13800</v>
      </c>
      <c r="I7" s="32"/>
      <c r="L7" s="161"/>
      <c r="M7" s="164"/>
      <c r="N7" s="21" t="s">
        <v>45</v>
      </c>
      <c r="O7" s="71" t="s">
        <v>46</v>
      </c>
      <c r="P7" s="98">
        <v>200</v>
      </c>
      <c r="Q7" s="34" t="s">
        <v>32</v>
      </c>
      <c r="R7" s="99">
        <v>1</v>
      </c>
      <c r="S7" s="100">
        <f t="shared" si="0"/>
        <v>200</v>
      </c>
      <c r="T7" s="32"/>
      <c r="W7" s="161"/>
      <c r="X7" s="164"/>
      <c r="Y7" s="21" t="s">
        <v>45</v>
      </c>
      <c r="Z7" s="71" t="s">
        <v>46</v>
      </c>
      <c r="AA7" s="98">
        <v>200</v>
      </c>
      <c r="AB7" s="34" t="s">
        <v>32</v>
      </c>
      <c r="AC7" s="99">
        <v>1</v>
      </c>
      <c r="AD7" s="100">
        <v>200</v>
      </c>
      <c r="AE7" s="32"/>
      <c r="AH7" s="161"/>
      <c r="AI7" s="164"/>
      <c r="AJ7" s="21" t="s">
        <v>45</v>
      </c>
      <c r="AK7" s="71" t="s">
        <v>46</v>
      </c>
      <c r="AL7" s="98">
        <v>200</v>
      </c>
      <c r="AM7" s="34" t="s">
        <v>32</v>
      </c>
      <c r="AN7" s="99">
        <v>1</v>
      </c>
      <c r="AO7" s="100">
        <v>200</v>
      </c>
      <c r="AP7" s="32"/>
      <c r="AS7" s="161"/>
      <c r="AT7" s="164"/>
      <c r="AU7" s="21" t="s">
        <v>45</v>
      </c>
      <c r="AV7" s="71" t="s">
        <v>46</v>
      </c>
      <c r="AW7" s="98">
        <v>200</v>
      </c>
      <c r="AX7" s="34" t="s">
        <v>32</v>
      </c>
      <c r="AY7" s="99">
        <v>1</v>
      </c>
      <c r="AZ7" s="100">
        <v>200</v>
      </c>
      <c r="BA7" s="32"/>
    </row>
    <row r="8" spans="1:53" ht="33" x14ac:dyDescent="0.15">
      <c r="A8" s="173"/>
      <c r="B8" s="73" t="s">
        <v>18</v>
      </c>
      <c r="C8" s="74" t="s">
        <v>19</v>
      </c>
      <c r="D8" s="75" t="s">
        <v>47</v>
      </c>
      <c r="E8" s="102">
        <v>20000</v>
      </c>
      <c r="F8" s="103" t="s">
        <v>21</v>
      </c>
      <c r="G8" s="104">
        <v>1</v>
      </c>
      <c r="H8" s="100">
        <f t="shared" ref="H8:H15" si="1">E8*G8</f>
        <v>20000</v>
      </c>
      <c r="I8" s="32"/>
      <c r="L8" s="161"/>
      <c r="M8" s="165"/>
      <c r="N8" s="21" t="s">
        <v>48</v>
      </c>
      <c r="O8" s="71" t="s">
        <v>49</v>
      </c>
      <c r="P8" s="98">
        <v>200</v>
      </c>
      <c r="Q8" s="34" t="s">
        <v>50</v>
      </c>
      <c r="R8" s="99">
        <v>4</v>
      </c>
      <c r="S8" s="100">
        <f t="shared" si="0"/>
        <v>800</v>
      </c>
      <c r="T8" s="32"/>
      <c r="W8" s="161"/>
      <c r="X8" s="165"/>
      <c r="Y8" s="21" t="s">
        <v>48</v>
      </c>
      <c r="Z8" s="71" t="s">
        <v>49</v>
      </c>
      <c r="AA8" s="98">
        <v>200</v>
      </c>
      <c r="AB8" s="34" t="s">
        <v>50</v>
      </c>
      <c r="AC8" s="99">
        <v>4</v>
      </c>
      <c r="AD8" s="100">
        <v>800</v>
      </c>
      <c r="AE8" s="32"/>
      <c r="AH8" s="161"/>
      <c r="AI8" s="165"/>
      <c r="AJ8" s="21" t="s">
        <v>48</v>
      </c>
      <c r="AK8" s="71" t="s">
        <v>49</v>
      </c>
      <c r="AL8" s="98">
        <v>200</v>
      </c>
      <c r="AM8" s="34" t="s">
        <v>50</v>
      </c>
      <c r="AN8" s="99">
        <v>4</v>
      </c>
      <c r="AO8" s="100">
        <v>800</v>
      </c>
      <c r="AP8" s="32"/>
      <c r="AS8" s="161"/>
      <c r="AT8" s="165"/>
      <c r="AU8" s="21" t="s">
        <v>48</v>
      </c>
      <c r="AV8" s="71" t="s">
        <v>49</v>
      </c>
      <c r="AW8" s="98">
        <v>200</v>
      </c>
      <c r="AX8" s="34" t="s">
        <v>50</v>
      </c>
      <c r="AY8" s="99">
        <v>4</v>
      </c>
      <c r="AZ8" s="100">
        <v>800</v>
      </c>
      <c r="BA8" s="32"/>
    </row>
    <row r="9" spans="1:53" ht="23.1" customHeight="1" x14ac:dyDescent="0.15">
      <c r="A9" s="173"/>
      <c r="B9" s="76" t="s">
        <v>29</v>
      </c>
      <c r="C9" s="77" t="s">
        <v>30</v>
      </c>
      <c r="D9" s="74" t="s">
        <v>31</v>
      </c>
      <c r="E9" s="105">
        <v>1000</v>
      </c>
      <c r="F9" s="106" t="s">
        <v>32</v>
      </c>
      <c r="G9" s="106">
        <v>1</v>
      </c>
      <c r="H9" s="100">
        <f t="shared" si="1"/>
        <v>1000</v>
      </c>
      <c r="I9" s="32"/>
      <c r="L9" s="161"/>
      <c r="M9" s="163" t="s">
        <v>51</v>
      </c>
      <c r="N9" s="21" t="s">
        <v>52</v>
      </c>
      <c r="O9" s="71" t="s">
        <v>53</v>
      </c>
      <c r="P9" s="98">
        <v>3500</v>
      </c>
      <c r="Q9" s="34" t="s">
        <v>21</v>
      </c>
      <c r="R9" s="99">
        <v>1</v>
      </c>
      <c r="S9" s="100">
        <f t="shared" si="0"/>
        <v>3500</v>
      </c>
      <c r="T9" s="32"/>
      <c r="W9" s="161"/>
      <c r="X9" s="163" t="s">
        <v>51</v>
      </c>
      <c r="Y9" s="21" t="s">
        <v>52</v>
      </c>
      <c r="Z9" s="71" t="s">
        <v>53</v>
      </c>
      <c r="AA9" s="98">
        <v>3000</v>
      </c>
      <c r="AB9" s="34" t="s">
        <v>21</v>
      </c>
      <c r="AC9" s="99">
        <v>1</v>
      </c>
      <c r="AD9" s="100">
        <v>3000</v>
      </c>
      <c r="AE9" s="32"/>
      <c r="AH9" s="161"/>
      <c r="AI9" s="163" t="s">
        <v>51</v>
      </c>
      <c r="AJ9" s="21" t="s">
        <v>52</v>
      </c>
      <c r="AK9" s="71" t="s">
        <v>53</v>
      </c>
      <c r="AL9" s="98">
        <v>3000</v>
      </c>
      <c r="AM9" s="34" t="s">
        <v>21</v>
      </c>
      <c r="AN9" s="99">
        <v>1</v>
      </c>
      <c r="AO9" s="100">
        <v>3000</v>
      </c>
      <c r="AP9" s="32"/>
      <c r="AS9" s="161"/>
      <c r="AT9" s="163" t="s">
        <v>51</v>
      </c>
      <c r="AU9" s="21" t="s">
        <v>52</v>
      </c>
      <c r="AV9" s="71" t="s">
        <v>53</v>
      </c>
      <c r="AW9" s="98">
        <v>3000</v>
      </c>
      <c r="AX9" s="34" t="s">
        <v>21</v>
      </c>
      <c r="AY9" s="99">
        <v>1</v>
      </c>
      <c r="AZ9" s="100">
        <v>3000</v>
      </c>
      <c r="BA9" s="32"/>
    </row>
    <row r="10" spans="1:53" ht="16.5" x14ac:dyDescent="0.15">
      <c r="A10" s="173"/>
      <c r="B10" s="174" t="s">
        <v>35</v>
      </c>
      <c r="C10" s="78" t="s">
        <v>36</v>
      </c>
      <c r="D10" s="79" t="s">
        <v>37</v>
      </c>
      <c r="E10" s="107">
        <v>20</v>
      </c>
      <c r="F10" s="108" t="s">
        <v>38</v>
      </c>
      <c r="G10" s="104">
        <v>11</v>
      </c>
      <c r="H10" s="100">
        <f t="shared" si="1"/>
        <v>220</v>
      </c>
      <c r="I10" s="32"/>
      <c r="L10" s="161"/>
      <c r="M10" s="164"/>
      <c r="N10" s="140" t="s">
        <v>24</v>
      </c>
      <c r="O10" s="71" t="s">
        <v>54</v>
      </c>
      <c r="P10" s="142">
        <v>8000</v>
      </c>
      <c r="Q10" s="145" t="s">
        <v>32</v>
      </c>
      <c r="R10" s="148">
        <v>1</v>
      </c>
      <c r="S10" s="151">
        <f t="shared" si="0"/>
        <v>8000</v>
      </c>
      <c r="T10" s="32"/>
      <c r="W10" s="161"/>
      <c r="X10" s="164"/>
      <c r="Y10" s="138" t="s">
        <v>24</v>
      </c>
      <c r="Z10" s="71" t="s">
        <v>54</v>
      </c>
      <c r="AA10" s="142">
        <v>8000</v>
      </c>
      <c r="AB10" s="145" t="s">
        <v>32</v>
      </c>
      <c r="AC10" s="148">
        <v>1</v>
      </c>
      <c r="AD10" s="151">
        <v>8000</v>
      </c>
      <c r="AE10" s="32"/>
      <c r="AH10" s="161"/>
      <c r="AI10" s="164"/>
      <c r="AJ10" s="138" t="s">
        <v>24</v>
      </c>
      <c r="AK10" s="71" t="s">
        <v>54</v>
      </c>
      <c r="AL10" s="142">
        <v>8000</v>
      </c>
      <c r="AM10" s="145" t="s">
        <v>32</v>
      </c>
      <c r="AN10" s="148">
        <v>1</v>
      </c>
      <c r="AO10" s="151">
        <v>8000</v>
      </c>
      <c r="AP10" s="32"/>
      <c r="AS10" s="161"/>
      <c r="AT10" s="164"/>
      <c r="AU10" s="138" t="s">
        <v>24</v>
      </c>
      <c r="AV10" s="71" t="s">
        <v>54</v>
      </c>
      <c r="AW10" s="142">
        <v>8000</v>
      </c>
      <c r="AX10" s="145" t="s">
        <v>32</v>
      </c>
      <c r="AY10" s="148">
        <v>1</v>
      </c>
      <c r="AZ10" s="151">
        <v>8000</v>
      </c>
      <c r="BA10" s="32"/>
    </row>
    <row r="11" spans="1:53" ht="23.1" customHeight="1" x14ac:dyDescent="0.15">
      <c r="A11" s="173"/>
      <c r="B11" s="175"/>
      <c r="C11" s="80" t="s">
        <v>42</v>
      </c>
      <c r="D11" s="80" t="s">
        <v>55</v>
      </c>
      <c r="E11" s="107">
        <v>3000</v>
      </c>
      <c r="F11" s="108" t="s">
        <v>32</v>
      </c>
      <c r="G11" s="104">
        <v>1</v>
      </c>
      <c r="H11" s="100">
        <f t="shared" si="1"/>
        <v>3000</v>
      </c>
      <c r="I11" s="32"/>
      <c r="L11" s="161"/>
      <c r="M11" s="164"/>
      <c r="N11" s="140"/>
      <c r="O11" s="71" t="s">
        <v>56</v>
      </c>
      <c r="P11" s="143"/>
      <c r="Q11" s="146"/>
      <c r="R11" s="149"/>
      <c r="S11" s="152"/>
      <c r="T11" s="32"/>
      <c r="W11" s="161"/>
      <c r="X11" s="164"/>
      <c r="Y11" s="138"/>
      <c r="Z11" s="71" t="s">
        <v>56</v>
      </c>
      <c r="AA11" s="143"/>
      <c r="AB11" s="146"/>
      <c r="AC11" s="149"/>
      <c r="AD11" s="152"/>
      <c r="AE11" s="32"/>
      <c r="AH11" s="161"/>
      <c r="AI11" s="164"/>
      <c r="AJ11" s="138"/>
      <c r="AK11" s="71" t="s">
        <v>56</v>
      </c>
      <c r="AL11" s="143"/>
      <c r="AM11" s="146"/>
      <c r="AN11" s="149"/>
      <c r="AO11" s="152"/>
      <c r="AP11" s="32"/>
      <c r="AS11" s="161"/>
      <c r="AT11" s="164"/>
      <c r="AU11" s="138"/>
      <c r="AV11" s="71" t="s">
        <v>56</v>
      </c>
      <c r="AW11" s="143"/>
      <c r="AX11" s="146"/>
      <c r="AY11" s="149"/>
      <c r="AZ11" s="152"/>
      <c r="BA11" s="32"/>
    </row>
    <row r="12" spans="1:53" ht="23.1" customHeight="1" x14ac:dyDescent="0.15">
      <c r="A12" s="173"/>
      <c r="B12" s="175"/>
      <c r="C12" s="80" t="s">
        <v>45</v>
      </c>
      <c r="D12" s="80" t="s">
        <v>46</v>
      </c>
      <c r="E12" s="107">
        <v>200</v>
      </c>
      <c r="F12" s="108" t="s">
        <v>32</v>
      </c>
      <c r="G12" s="104">
        <v>1</v>
      </c>
      <c r="H12" s="100">
        <f t="shared" si="1"/>
        <v>200</v>
      </c>
      <c r="I12" s="32"/>
      <c r="L12" s="161"/>
      <c r="M12" s="164"/>
      <c r="N12" s="140"/>
      <c r="O12" s="71" t="s">
        <v>57</v>
      </c>
      <c r="P12" s="143"/>
      <c r="Q12" s="146"/>
      <c r="R12" s="149"/>
      <c r="S12" s="152"/>
      <c r="T12" s="32"/>
      <c r="W12" s="161"/>
      <c r="X12" s="164"/>
      <c r="Y12" s="138"/>
      <c r="Z12" s="71" t="s">
        <v>57</v>
      </c>
      <c r="AA12" s="143"/>
      <c r="AB12" s="146"/>
      <c r="AC12" s="149"/>
      <c r="AD12" s="152"/>
      <c r="AE12" s="32"/>
      <c r="AH12" s="161"/>
      <c r="AI12" s="164"/>
      <c r="AJ12" s="138"/>
      <c r="AK12" s="71" t="s">
        <v>57</v>
      </c>
      <c r="AL12" s="143"/>
      <c r="AM12" s="146"/>
      <c r="AN12" s="149"/>
      <c r="AO12" s="152"/>
      <c r="AP12" s="32"/>
      <c r="AS12" s="161"/>
      <c r="AT12" s="164"/>
      <c r="AU12" s="138"/>
      <c r="AV12" s="71" t="s">
        <v>57</v>
      </c>
      <c r="AW12" s="143"/>
      <c r="AX12" s="146"/>
      <c r="AY12" s="149"/>
      <c r="AZ12" s="152"/>
      <c r="BA12" s="32"/>
    </row>
    <row r="13" spans="1:53" ht="23.1" customHeight="1" x14ac:dyDescent="0.15">
      <c r="A13" s="173"/>
      <c r="B13" s="175"/>
      <c r="C13" s="81" t="s">
        <v>48</v>
      </c>
      <c r="D13" s="81" t="s">
        <v>49</v>
      </c>
      <c r="E13" s="107">
        <v>200</v>
      </c>
      <c r="F13" s="108" t="s">
        <v>50</v>
      </c>
      <c r="G13" s="104">
        <v>4</v>
      </c>
      <c r="H13" s="100">
        <f t="shared" si="1"/>
        <v>800</v>
      </c>
      <c r="I13" s="32"/>
      <c r="L13" s="161"/>
      <c r="M13" s="164"/>
      <c r="N13" s="140"/>
      <c r="O13" s="71" t="s">
        <v>58</v>
      </c>
      <c r="P13" s="143"/>
      <c r="Q13" s="146"/>
      <c r="R13" s="149"/>
      <c r="S13" s="152"/>
      <c r="T13" s="32"/>
      <c r="W13" s="161"/>
      <c r="X13" s="164"/>
      <c r="Y13" s="138"/>
      <c r="Z13" s="71" t="s">
        <v>58</v>
      </c>
      <c r="AA13" s="143"/>
      <c r="AB13" s="146"/>
      <c r="AC13" s="149"/>
      <c r="AD13" s="152"/>
      <c r="AE13" s="32"/>
      <c r="AH13" s="161"/>
      <c r="AI13" s="164"/>
      <c r="AJ13" s="138"/>
      <c r="AK13" s="71" t="s">
        <v>58</v>
      </c>
      <c r="AL13" s="143"/>
      <c r="AM13" s="146"/>
      <c r="AN13" s="149"/>
      <c r="AO13" s="152"/>
      <c r="AP13" s="32"/>
      <c r="AS13" s="161"/>
      <c r="AT13" s="164"/>
      <c r="AU13" s="138"/>
      <c r="AV13" s="71" t="s">
        <v>58</v>
      </c>
      <c r="AW13" s="143"/>
      <c r="AX13" s="146"/>
      <c r="AY13" s="149"/>
      <c r="AZ13" s="152"/>
      <c r="BA13" s="32"/>
    </row>
    <row r="14" spans="1:53" ht="16.5" x14ac:dyDescent="0.15">
      <c r="A14" s="173"/>
      <c r="B14" s="176" t="s">
        <v>59</v>
      </c>
      <c r="C14" s="74" t="s">
        <v>52</v>
      </c>
      <c r="D14" s="82" t="s">
        <v>60</v>
      </c>
      <c r="E14" s="105">
        <v>5000</v>
      </c>
      <c r="F14" s="106" t="s">
        <v>21</v>
      </c>
      <c r="G14" s="104">
        <v>1</v>
      </c>
      <c r="H14" s="100">
        <f t="shared" si="1"/>
        <v>5000</v>
      </c>
      <c r="I14" s="32"/>
      <c r="L14" s="161"/>
      <c r="M14" s="164"/>
      <c r="N14" s="140"/>
      <c r="O14" s="71" t="s">
        <v>61</v>
      </c>
      <c r="P14" s="143"/>
      <c r="Q14" s="146"/>
      <c r="R14" s="149"/>
      <c r="S14" s="152"/>
      <c r="T14" s="32"/>
      <c r="W14" s="161"/>
      <c r="X14" s="164"/>
      <c r="Y14" s="138"/>
      <c r="Z14" s="71" t="s">
        <v>61</v>
      </c>
      <c r="AA14" s="143"/>
      <c r="AB14" s="146"/>
      <c r="AC14" s="149"/>
      <c r="AD14" s="152"/>
      <c r="AE14" s="32"/>
      <c r="AH14" s="161"/>
      <c r="AI14" s="164"/>
      <c r="AJ14" s="138"/>
      <c r="AK14" s="71" t="s">
        <v>61</v>
      </c>
      <c r="AL14" s="143"/>
      <c r="AM14" s="146"/>
      <c r="AN14" s="149"/>
      <c r="AO14" s="152"/>
      <c r="AP14" s="32"/>
      <c r="AS14" s="161"/>
      <c r="AT14" s="164"/>
      <c r="AU14" s="138"/>
      <c r="AV14" s="71" t="s">
        <v>61</v>
      </c>
      <c r="AW14" s="143"/>
      <c r="AX14" s="146"/>
      <c r="AY14" s="149"/>
      <c r="AZ14" s="152"/>
      <c r="BA14" s="32"/>
    </row>
    <row r="15" spans="1:53" ht="16.5" x14ac:dyDescent="0.15">
      <c r="A15" s="173"/>
      <c r="B15" s="176"/>
      <c r="C15" s="179" t="s">
        <v>24</v>
      </c>
      <c r="D15" s="83" t="s">
        <v>62</v>
      </c>
      <c r="E15" s="187">
        <v>10000</v>
      </c>
      <c r="F15" s="188" t="s">
        <v>32</v>
      </c>
      <c r="G15" s="189">
        <v>1</v>
      </c>
      <c r="H15" s="151">
        <f t="shared" si="1"/>
        <v>10000</v>
      </c>
      <c r="I15" s="32"/>
      <c r="L15" s="161"/>
      <c r="M15" s="164"/>
      <c r="N15" s="141"/>
      <c r="O15" s="71" t="s">
        <v>63</v>
      </c>
      <c r="P15" s="144"/>
      <c r="Q15" s="147"/>
      <c r="R15" s="150"/>
      <c r="S15" s="153"/>
      <c r="T15" s="32"/>
      <c r="W15" s="161"/>
      <c r="X15" s="164"/>
      <c r="Y15" s="139"/>
      <c r="Z15" s="71" t="s">
        <v>63</v>
      </c>
      <c r="AA15" s="144"/>
      <c r="AB15" s="147"/>
      <c r="AC15" s="150"/>
      <c r="AD15" s="153"/>
      <c r="AE15" s="32"/>
      <c r="AH15" s="161"/>
      <c r="AI15" s="164"/>
      <c r="AJ15" s="139"/>
      <c r="AK15" s="71" t="s">
        <v>63</v>
      </c>
      <c r="AL15" s="144"/>
      <c r="AM15" s="147"/>
      <c r="AN15" s="150"/>
      <c r="AO15" s="153"/>
      <c r="AP15" s="32"/>
      <c r="AS15" s="161"/>
      <c r="AT15" s="164"/>
      <c r="AU15" s="139"/>
      <c r="AV15" s="71" t="s">
        <v>63</v>
      </c>
      <c r="AW15" s="144"/>
      <c r="AX15" s="147"/>
      <c r="AY15" s="150"/>
      <c r="AZ15" s="153"/>
      <c r="BA15" s="32"/>
    </row>
    <row r="16" spans="1:53" ht="23.1" customHeight="1" x14ac:dyDescent="0.15">
      <c r="A16" s="173"/>
      <c r="B16" s="176"/>
      <c r="C16" s="179"/>
      <c r="D16" s="84" t="s">
        <v>56</v>
      </c>
      <c r="E16" s="187"/>
      <c r="F16" s="188"/>
      <c r="G16" s="189"/>
      <c r="H16" s="152"/>
      <c r="I16" s="32"/>
      <c r="L16" s="161"/>
      <c r="M16" s="164"/>
      <c r="N16" s="21" t="s">
        <v>64</v>
      </c>
      <c r="O16" s="71" t="s">
        <v>65</v>
      </c>
      <c r="P16" s="98">
        <v>300</v>
      </c>
      <c r="Q16" s="34" t="s">
        <v>32</v>
      </c>
      <c r="R16" s="99">
        <v>1</v>
      </c>
      <c r="S16" s="100">
        <f t="shared" si="0"/>
        <v>300</v>
      </c>
      <c r="T16" s="32"/>
      <c r="W16" s="161"/>
      <c r="X16" s="164"/>
      <c r="Y16" s="21" t="s">
        <v>64</v>
      </c>
      <c r="Z16" s="71" t="s">
        <v>65</v>
      </c>
      <c r="AA16" s="98">
        <v>300</v>
      </c>
      <c r="AB16" s="34" t="s">
        <v>32</v>
      </c>
      <c r="AC16" s="99">
        <v>1</v>
      </c>
      <c r="AD16" s="100">
        <v>300</v>
      </c>
      <c r="AE16" s="32"/>
      <c r="AH16" s="161"/>
      <c r="AI16" s="164"/>
      <c r="AJ16" s="21" t="s">
        <v>64</v>
      </c>
      <c r="AK16" s="71" t="s">
        <v>65</v>
      </c>
      <c r="AL16" s="98">
        <v>300</v>
      </c>
      <c r="AM16" s="34" t="s">
        <v>32</v>
      </c>
      <c r="AN16" s="99">
        <v>1</v>
      </c>
      <c r="AO16" s="100">
        <v>300</v>
      </c>
      <c r="AP16" s="32"/>
      <c r="AS16" s="161"/>
      <c r="AT16" s="164"/>
      <c r="AU16" s="21" t="s">
        <v>64</v>
      </c>
      <c r="AV16" s="71" t="s">
        <v>65</v>
      </c>
      <c r="AW16" s="98">
        <v>300</v>
      </c>
      <c r="AX16" s="34" t="s">
        <v>32</v>
      </c>
      <c r="AY16" s="99">
        <v>1</v>
      </c>
      <c r="AZ16" s="100">
        <v>300</v>
      </c>
      <c r="BA16" s="32"/>
    </row>
    <row r="17" spans="1:53" ht="23.1" customHeight="1" x14ac:dyDescent="0.15">
      <c r="A17" s="173"/>
      <c r="B17" s="176"/>
      <c r="C17" s="179"/>
      <c r="D17" s="84" t="s">
        <v>57</v>
      </c>
      <c r="E17" s="187"/>
      <c r="F17" s="188"/>
      <c r="G17" s="189"/>
      <c r="H17" s="152"/>
      <c r="I17" s="32"/>
      <c r="L17" s="161"/>
      <c r="M17" s="165"/>
      <c r="N17" s="21" t="s">
        <v>66</v>
      </c>
      <c r="O17" s="71" t="s">
        <v>67</v>
      </c>
      <c r="P17" s="98">
        <v>2000</v>
      </c>
      <c r="Q17" s="34" t="s">
        <v>68</v>
      </c>
      <c r="R17" s="99">
        <v>1</v>
      </c>
      <c r="S17" s="100">
        <f t="shared" si="0"/>
        <v>2000</v>
      </c>
      <c r="T17" s="32"/>
      <c r="W17" s="161"/>
      <c r="X17" s="165"/>
      <c r="Y17" s="21" t="s">
        <v>66</v>
      </c>
      <c r="Z17" s="71" t="s">
        <v>67</v>
      </c>
      <c r="AA17" s="98">
        <v>2000</v>
      </c>
      <c r="AB17" s="34" t="s">
        <v>68</v>
      </c>
      <c r="AC17" s="99">
        <v>1</v>
      </c>
      <c r="AD17" s="100">
        <v>2000</v>
      </c>
      <c r="AE17" s="32"/>
      <c r="AH17" s="161"/>
      <c r="AI17" s="165"/>
      <c r="AJ17" s="21" t="s">
        <v>66</v>
      </c>
      <c r="AK17" s="71" t="s">
        <v>67</v>
      </c>
      <c r="AL17" s="98">
        <v>2000</v>
      </c>
      <c r="AM17" s="34" t="s">
        <v>68</v>
      </c>
      <c r="AN17" s="99">
        <v>1</v>
      </c>
      <c r="AO17" s="100">
        <v>2000</v>
      </c>
      <c r="AP17" s="32"/>
      <c r="AS17" s="161"/>
      <c r="AT17" s="165"/>
      <c r="AU17" s="21" t="s">
        <v>66</v>
      </c>
      <c r="AV17" s="71" t="s">
        <v>67</v>
      </c>
      <c r="AW17" s="98">
        <v>2000</v>
      </c>
      <c r="AX17" s="34" t="s">
        <v>68</v>
      </c>
      <c r="AY17" s="99">
        <v>1</v>
      </c>
      <c r="AZ17" s="100">
        <v>2000</v>
      </c>
      <c r="BA17" s="32"/>
    </row>
    <row r="18" spans="1:53" ht="23.1" customHeight="1" x14ac:dyDescent="0.15">
      <c r="A18" s="173"/>
      <c r="B18" s="176"/>
      <c r="C18" s="179"/>
      <c r="D18" s="84" t="s">
        <v>58</v>
      </c>
      <c r="E18" s="187"/>
      <c r="F18" s="188"/>
      <c r="G18" s="189"/>
      <c r="H18" s="152"/>
      <c r="I18" s="32"/>
      <c r="L18" s="161"/>
      <c r="M18" s="72" t="s">
        <v>69</v>
      </c>
      <c r="N18" s="21" t="s">
        <v>70</v>
      </c>
      <c r="O18" s="71" t="s">
        <v>71</v>
      </c>
      <c r="P18" s="98">
        <v>2500</v>
      </c>
      <c r="Q18" s="34" t="s">
        <v>68</v>
      </c>
      <c r="R18" s="99">
        <v>1</v>
      </c>
      <c r="S18" s="100">
        <f t="shared" si="0"/>
        <v>2500</v>
      </c>
      <c r="T18" s="32"/>
      <c r="W18" s="161"/>
      <c r="X18" s="163" t="s">
        <v>72</v>
      </c>
      <c r="Y18" s="140" t="s">
        <v>73</v>
      </c>
      <c r="Z18" s="71" t="s">
        <v>74</v>
      </c>
      <c r="AA18" s="98">
        <v>600</v>
      </c>
      <c r="AB18" s="34" t="s">
        <v>28</v>
      </c>
      <c r="AC18" s="99">
        <v>1</v>
      </c>
      <c r="AD18" s="100">
        <v>600</v>
      </c>
      <c r="AE18" s="32"/>
      <c r="AH18" s="161"/>
      <c r="AI18" s="163" t="s">
        <v>72</v>
      </c>
      <c r="AJ18" s="140" t="s">
        <v>73</v>
      </c>
      <c r="AK18" s="71" t="s">
        <v>74</v>
      </c>
      <c r="AL18" s="98">
        <v>600</v>
      </c>
      <c r="AM18" s="34" t="s">
        <v>28</v>
      </c>
      <c r="AN18" s="99">
        <v>1</v>
      </c>
      <c r="AO18" s="100">
        <v>600</v>
      </c>
      <c r="AP18" s="32"/>
      <c r="AS18" s="161"/>
      <c r="AT18" s="163" t="s">
        <v>72</v>
      </c>
      <c r="AU18" s="140" t="s">
        <v>73</v>
      </c>
      <c r="AV18" s="71" t="s">
        <v>74</v>
      </c>
      <c r="AW18" s="98">
        <v>600</v>
      </c>
      <c r="AX18" s="34" t="s">
        <v>28</v>
      </c>
      <c r="AY18" s="99">
        <v>1</v>
      </c>
      <c r="AZ18" s="100">
        <v>600</v>
      </c>
      <c r="BA18" s="32"/>
    </row>
    <row r="19" spans="1:53" ht="23.1" customHeight="1" x14ac:dyDescent="0.15">
      <c r="A19" s="173"/>
      <c r="B19" s="176"/>
      <c r="C19" s="179"/>
      <c r="D19" s="84" t="s">
        <v>61</v>
      </c>
      <c r="E19" s="187"/>
      <c r="F19" s="188"/>
      <c r="G19" s="189"/>
      <c r="H19" s="152"/>
      <c r="I19" s="32"/>
      <c r="L19" s="161"/>
      <c r="M19" s="163" t="s">
        <v>72</v>
      </c>
      <c r="N19" s="21" t="s">
        <v>73</v>
      </c>
      <c r="O19" s="71" t="s">
        <v>74</v>
      </c>
      <c r="P19" s="98">
        <v>600</v>
      </c>
      <c r="Q19" s="34" t="s">
        <v>28</v>
      </c>
      <c r="R19" s="99">
        <v>1</v>
      </c>
      <c r="S19" s="100">
        <f t="shared" si="0"/>
        <v>600</v>
      </c>
      <c r="T19" s="32"/>
      <c r="W19" s="161"/>
      <c r="X19" s="164"/>
      <c r="Y19" s="141"/>
      <c r="Z19" s="71" t="s">
        <v>75</v>
      </c>
      <c r="AA19" s="98">
        <v>600</v>
      </c>
      <c r="AB19" s="34" t="s">
        <v>28</v>
      </c>
      <c r="AC19" s="99">
        <v>1</v>
      </c>
      <c r="AD19" s="100">
        <v>600</v>
      </c>
      <c r="AE19" s="32"/>
      <c r="AH19" s="161"/>
      <c r="AI19" s="164"/>
      <c r="AJ19" s="141"/>
      <c r="AK19" s="71" t="s">
        <v>75</v>
      </c>
      <c r="AL19" s="98">
        <v>600</v>
      </c>
      <c r="AM19" s="34" t="s">
        <v>28</v>
      </c>
      <c r="AN19" s="99">
        <v>1</v>
      </c>
      <c r="AO19" s="100">
        <v>600</v>
      </c>
      <c r="AP19" s="32"/>
      <c r="AS19" s="161"/>
      <c r="AT19" s="164"/>
      <c r="AU19" s="141"/>
      <c r="AV19" s="71" t="s">
        <v>75</v>
      </c>
      <c r="AW19" s="98">
        <v>600</v>
      </c>
      <c r="AX19" s="34" t="s">
        <v>28</v>
      </c>
      <c r="AY19" s="99">
        <v>1</v>
      </c>
      <c r="AZ19" s="100">
        <v>600</v>
      </c>
      <c r="BA19" s="32"/>
    </row>
    <row r="20" spans="1:53" ht="33" x14ac:dyDescent="0.15">
      <c r="A20" s="173"/>
      <c r="B20" s="176"/>
      <c r="C20" s="179"/>
      <c r="D20" s="84" t="s">
        <v>63</v>
      </c>
      <c r="E20" s="187"/>
      <c r="F20" s="188"/>
      <c r="G20" s="189"/>
      <c r="H20" s="153"/>
      <c r="I20" s="32"/>
      <c r="L20" s="161"/>
      <c r="M20" s="164"/>
      <c r="N20" s="21"/>
      <c r="O20" s="71" t="s">
        <v>75</v>
      </c>
      <c r="P20" s="98">
        <v>600</v>
      </c>
      <c r="Q20" s="34" t="s">
        <v>28</v>
      </c>
      <c r="R20" s="99">
        <v>2</v>
      </c>
      <c r="S20" s="100">
        <f t="shared" si="0"/>
        <v>1200</v>
      </c>
      <c r="T20" s="32"/>
      <c r="W20" s="161"/>
      <c r="X20" s="164"/>
      <c r="Y20" s="140" t="s">
        <v>76</v>
      </c>
      <c r="Z20" s="71" t="s">
        <v>77</v>
      </c>
      <c r="AA20" s="98">
        <v>350</v>
      </c>
      <c r="AB20" s="34" t="s">
        <v>78</v>
      </c>
      <c r="AC20" s="99">
        <v>1</v>
      </c>
      <c r="AD20" s="100">
        <v>350</v>
      </c>
      <c r="AE20" s="32"/>
      <c r="AH20" s="161"/>
      <c r="AI20" s="164"/>
      <c r="AJ20" s="140" t="s">
        <v>76</v>
      </c>
      <c r="AK20" s="71" t="s">
        <v>77</v>
      </c>
      <c r="AL20" s="98">
        <v>350</v>
      </c>
      <c r="AM20" s="34" t="s">
        <v>78</v>
      </c>
      <c r="AN20" s="99">
        <v>1</v>
      </c>
      <c r="AO20" s="100">
        <v>350</v>
      </c>
      <c r="AP20" s="32"/>
      <c r="AS20" s="161"/>
      <c r="AT20" s="164"/>
      <c r="AU20" s="140" t="s">
        <v>76</v>
      </c>
      <c r="AV20" s="71" t="s">
        <v>77</v>
      </c>
      <c r="AW20" s="98">
        <v>350</v>
      </c>
      <c r="AX20" s="34" t="s">
        <v>78</v>
      </c>
      <c r="AY20" s="99">
        <v>1</v>
      </c>
      <c r="AZ20" s="100">
        <v>350</v>
      </c>
      <c r="BA20" s="32"/>
    </row>
    <row r="21" spans="1:53" ht="33" x14ac:dyDescent="0.15">
      <c r="A21" s="173"/>
      <c r="B21" s="176"/>
      <c r="C21" s="85" t="s">
        <v>64</v>
      </c>
      <c r="D21" s="86" t="s">
        <v>65</v>
      </c>
      <c r="E21" s="109">
        <v>300</v>
      </c>
      <c r="F21" s="110" t="s">
        <v>32</v>
      </c>
      <c r="G21" s="104">
        <v>1</v>
      </c>
      <c r="H21" s="100">
        <f t="shared" ref="H21:H37" si="2">E21*G21</f>
        <v>300</v>
      </c>
      <c r="I21" s="32"/>
      <c r="L21" s="161"/>
      <c r="M21" s="164"/>
      <c r="N21" s="21" t="s">
        <v>76</v>
      </c>
      <c r="O21" s="71" t="s">
        <v>77</v>
      </c>
      <c r="P21" s="98">
        <v>350</v>
      </c>
      <c r="Q21" s="34" t="s">
        <v>78</v>
      </c>
      <c r="R21" s="99">
        <v>2</v>
      </c>
      <c r="S21" s="100">
        <f t="shared" si="0"/>
        <v>700</v>
      </c>
      <c r="T21" s="32"/>
      <c r="W21" s="161"/>
      <c r="X21" s="164"/>
      <c r="Y21" s="141"/>
      <c r="Z21" s="71" t="s">
        <v>79</v>
      </c>
      <c r="AA21" s="98">
        <v>350</v>
      </c>
      <c r="AB21" s="34" t="s">
        <v>28</v>
      </c>
      <c r="AC21" s="99">
        <v>1</v>
      </c>
      <c r="AD21" s="100">
        <v>350</v>
      </c>
      <c r="AE21" s="32"/>
      <c r="AH21" s="161"/>
      <c r="AI21" s="164"/>
      <c r="AJ21" s="141"/>
      <c r="AK21" s="71" t="s">
        <v>79</v>
      </c>
      <c r="AL21" s="98">
        <v>350</v>
      </c>
      <c r="AM21" s="34" t="s">
        <v>28</v>
      </c>
      <c r="AN21" s="99">
        <v>1</v>
      </c>
      <c r="AO21" s="100">
        <v>350</v>
      </c>
      <c r="AP21" s="32"/>
      <c r="AS21" s="161"/>
      <c r="AT21" s="164"/>
      <c r="AU21" s="141"/>
      <c r="AV21" s="71" t="s">
        <v>79</v>
      </c>
      <c r="AW21" s="98">
        <v>350</v>
      </c>
      <c r="AX21" s="34" t="s">
        <v>28</v>
      </c>
      <c r="AY21" s="99">
        <v>1</v>
      </c>
      <c r="AZ21" s="100">
        <v>350</v>
      </c>
      <c r="BA21" s="32"/>
    </row>
    <row r="22" spans="1:53" ht="33" x14ac:dyDescent="0.15">
      <c r="A22" s="173"/>
      <c r="B22" s="176"/>
      <c r="C22" s="180" t="s">
        <v>66</v>
      </c>
      <c r="D22" s="84" t="s">
        <v>80</v>
      </c>
      <c r="E22" s="109">
        <v>1500</v>
      </c>
      <c r="F22" s="111" t="s">
        <v>68</v>
      </c>
      <c r="G22" s="104">
        <v>1</v>
      </c>
      <c r="H22" s="100">
        <f t="shared" si="2"/>
        <v>1500</v>
      </c>
      <c r="I22" s="32"/>
      <c r="L22" s="161"/>
      <c r="M22" s="164"/>
      <c r="N22" s="21"/>
      <c r="O22" s="71" t="s">
        <v>79</v>
      </c>
      <c r="P22" s="98">
        <v>350</v>
      </c>
      <c r="Q22" s="34" t="s">
        <v>28</v>
      </c>
      <c r="R22" s="99">
        <v>1</v>
      </c>
      <c r="S22" s="100">
        <f t="shared" si="0"/>
        <v>350</v>
      </c>
      <c r="T22" s="32"/>
      <c r="W22" s="161"/>
      <c r="X22" s="165"/>
      <c r="Y22" s="21" t="s">
        <v>81</v>
      </c>
      <c r="Z22" s="71" t="s">
        <v>82</v>
      </c>
      <c r="AA22" s="98">
        <v>3000</v>
      </c>
      <c r="AB22" s="34" t="s">
        <v>78</v>
      </c>
      <c r="AC22" s="99">
        <v>1</v>
      </c>
      <c r="AD22" s="100">
        <v>3000</v>
      </c>
      <c r="AE22" s="32"/>
      <c r="AH22" s="161"/>
      <c r="AI22" s="165"/>
      <c r="AJ22" s="21" t="s">
        <v>81</v>
      </c>
      <c r="AK22" s="71" t="s">
        <v>82</v>
      </c>
      <c r="AL22" s="98">
        <v>3000</v>
      </c>
      <c r="AM22" s="34" t="s">
        <v>78</v>
      </c>
      <c r="AN22" s="99">
        <v>1</v>
      </c>
      <c r="AO22" s="100">
        <v>3000</v>
      </c>
      <c r="AP22" s="32"/>
      <c r="AS22" s="161"/>
      <c r="AT22" s="165"/>
      <c r="AU22" s="21" t="s">
        <v>81</v>
      </c>
      <c r="AV22" s="71" t="s">
        <v>82</v>
      </c>
      <c r="AW22" s="98">
        <v>3000</v>
      </c>
      <c r="AX22" s="34" t="s">
        <v>78</v>
      </c>
      <c r="AY22" s="99">
        <v>1</v>
      </c>
      <c r="AZ22" s="100">
        <v>3000</v>
      </c>
      <c r="BA22" s="32"/>
    </row>
    <row r="23" spans="1:53" ht="23.1" customHeight="1" x14ac:dyDescent="0.15">
      <c r="A23" s="173"/>
      <c r="B23" s="176"/>
      <c r="C23" s="181"/>
      <c r="D23" s="86" t="s">
        <v>67</v>
      </c>
      <c r="E23" s="109">
        <v>3500</v>
      </c>
      <c r="F23" s="111" t="s">
        <v>68</v>
      </c>
      <c r="G23" s="104">
        <v>1</v>
      </c>
      <c r="H23" s="100">
        <f t="shared" si="2"/>
        <v>3500</v>
      </c>
      <c r="I23" s="32"/>
      <c r="L23" s="161"/>
      <c r="M23" s="165"/>
      <c r="N23" s="21" t="s">
        <v>81</v>
      </c>
      <c r="O23" s="71" t="s">
        <v>82</v>
      </c>
      <c r="P23" s="98">
        <v>3000</v>
      </c>
      <c r="Q23" s="34" t="s">
        <v>78</v>
      </c>
      <c r="R23" s="99">
        <v>0</v>
      </c>
      <c r="S23" s="100">
        <f t="shared" si="0"/>
        <v>0</v>
      </c>
      <c r="T23" s="32"/>
      <c r="W23" s="162"/>
      <c r="X23" s="195" t="s">
        <v>83</v>
      </c>
      <c r="Y23" s="196"/>
      <c r="Z23" s="196"/>
      <c r="AA23" s="196"/>
      <c r="AB23" s="196"/>
      <c r="AC23" s="197"/>
      <c r="AD23" s="133">
        <f>SUM(AD3:AD22)</f>
        <v>29420</v>
      </c>
      <c r="AE23" s="134"/>
      <c r="AH23" s="162"/>
      <c r="AI23" s="195" t="s">
        <v>83</v>
      </c>
      <c r="AJ23" s="196"/>
      <c r="AK23" s="196"/>
      <c r="AL23" s="196"/>
      <c r="AM23" s="196"/>
      <c r="AN23" s="197"/>
      <c r="AO23" s="133">
        <f>SUM(AO3:AO22)</f>
        <v>29420</v>
      </c>
      <c r="AP23" s="134"/>
      <c r="AS23" s="162"/>
      <c r="AT23" s="195" t="s">
        <v>83</v>
      </c>
      <c r="AU23" s="196"/>
      <c r="AV23" s="196"/>
      <c r="AW23" s="196"/>
      <c r="AX23" s="196"/>
      <c r="AY23" s="197"/>
      <c r="AZ23" s="133">
        <f>SUM(AZ3:AZ22)</f>
        <v>29420</v>
      </c>
      <c r="BA23" s="134"/>
    </row>
    <row r="24" spans="1:53" ht="23.1" customHeight="1" x14ac:dyDescent="0.15">
      <c r="A24" s="173"/>
      <c r="B24" s="87" t="s">
        <v>84</v>
      </c>
      <c r="C24" s="88" t="s">
        <v>70</v>
      </c>
      <c r="D24" s="89" t="s">
        <v>85</v>
      </c>
      <c r="E24" s="109">
        <v>3000</v>
      </c>
      <c r="F24" s="111" t="s">
        <v>68</v>
      </c>
      <c r="G24" s="104">
        <v>1</v>
      </c>
      <c r="H24" s="100">
        <f t="shared" si="2"/>
        <v>3000</v>
      </c>
      <c r="I24" s="32"/>
      <c r="L24" s="161"/>
      <c r="M24" s="204" t="s">
        <v>86</v>
      </c>
      <c r="N24" s="205"/>
      <c r="O24" s="205"/>
      <c r="P24" s="205"/>
      <c r="Q24" s="205"/>
      <c r="R24" s="206"/>
      <c r="S24" s="128">
        <f>SUM(S3:S23)</f>
        <v>25370</v>
      </c>
      <c r="T24" s="32"/>
      <c r="W24" s="160" t="s">
        <v>87</v>
      </c>
      <c r="X24" s="154" t="s">
        <v>88</v>
      </c>
      <c r="Y24" s="155"/>
      <c r="Z24" s="71" t="s">
        <v>89</v>
      </c>
      <c r="AA24" s="98">
        <v>418</v>
      </c>
      <c r="AB24" s="34" t="s">
        <v>28</v>
      </c>
      <c r="AC24" s="99">
        <v>9</v>
      </c>
      <c r="AD24" s="100">
        <v>3762</v>
      </c>
      <c r="AE24" s="32"/>
      <c r="AH24" s="160" t="s">
        <v>87</v>
      </c>
      <c r="AI24" s="154" t="s">
        <v>88</v>
      </c>
      <c r="AJ24" s="155"/>
      <c r="AK24" s="71" t="s">
        <v>90</v>
      </c>
      <c r="AL24" s="98">
        <v>198</v>
      </c>
      <c r="AM24" s="34" t="s">
        <v>78</v>
      </c>
      <c r="AN24" s="99">
        <v>8</v>
      </c>
      <c r="AO24" s="100">
        <v>1584</v>
      </c>
      <c r="AP24" s="32"/>
      <c r="AS24" s="160" t="s">
        <v>87</v>
      </c>
      <c r="AT24" s="154" t="s">
        <v>88</v>
      </c>
      <c r="AU24" s="155"/>
      <c r="AV24" s="71" t="s">
        <v>90</v>
      </c>
      <c r="AW24" s="98">
        <v>168</v>
      </c>
      <c r="AX24" s="34" t="s">
        <v>78</v>
      </c>
      <c r="AY24" s="99">
        <v>8</v>
      </c>
      <c r="AZ24" s="100">
        <v>1344</v>
      </c>
      <c r="BA24" s="32"/>
    </row>
    <row r="25" spans="1:53" ht="23.1" customHeight="1" x14ac:dyDescent="0.15">
      <c r="A25" s="173"/>
      <c r="B25" s="155" t="s">
        <v>72</v>
      </c>
      <c r="C25" s="179" t="s">
        <v>73</v>
      </c>
      <c r="D25" s="75" t="s">
        <v>74</v>
      </c>
      <c r="E25" s="107">
        <v>600</v>
      </c>
      <c r="F25" s="108" t="s">
        <v>28</v>
      </c>
      <c r="G25" s="104">
        <v>1</v>
      </c>
      <c r="H25" s="100">
        <f t="shared" si="2"/>
        <v>600</v>
      </c>
      <c r="I25" s="32"/>
      <c r="L25" s="161"/>
      <c r="M25" s="163" t="s">
        <v>87</v>
      </c>
      <c r="N25" s="21" t="s">
        <v>91</v>
      </c>
      <c r="O25" s="71" t="s">
        <v>92</v>
      </c>
      <c r="P25" s="98">
        <v>350</v>
      </c>
      <c r="Q25" s="34" t="s">
        <v>93</v>
      </c>
      <c r="R25" s="99">
        <v>4</v>
      </c>
      <c r="S25" s="100">
        <f>R25*P25</f>
        <v>1400</v>
      </c>
      <c r="T25" s="32"/>
      <c r="W25" s="161"/>
      <c r="X25" s="156"/>
      <c r="Y25" s="157"/>
      <c r="Z25" s="71" t="s">
        <v>90</v>
      </c>
      <c r="AA25" s="98">
        <v>80</v>
      </c>
      <c r="AB25" s="34" t="s">
        <v>78</v>
      </c>
      <c r="AC25" s="99">
        <v>10</v>
      </c>
      <c r="AD25" s="100">
        <v>800</v>
      </c>
      <c r="AE25" s="32"/>
      <c r="AH25" s="161"/>
      <c r="AI25" s="156"/>
      <c r="AJ25" s="157"/>
      <c r="AK25" s="71" t="s">
        <v>94</v>
      </c>
      <c r="AL25" s="98">
        <v>198</v>
      </c>
      <c r="AM25" s="34" t="s">
        <v>78</v>
      </c>
      <c r="AN25" s="99">
        <v>30</v>
      </c>
      <c r="AO25" s="100">
        <v>5940</v>
      </c>
      <c r="AP25" s="32"/>
      <c r="AS25" s="161"/>
      <c r="AT25" s="156"/>
      <c r="AU25" s="157"/>
      <c r="AV25" s="71" t="s">
        <v>94</v>
      </c>
      <c r="AW25" s="132">
        <v>168</v>
      </c>
      <c r="AX25" s="34" t="s">
        <v>78</v>
      </c>
      <c r="AY25" s="99">
        <v>30</v>
      </c>
      <c r="AZ25" s="100">
        <v>5040</v>
      </c>
      <c r="BA25" s="32"/>
    </row>
    <row r="26" spans="1:53" ht="23.1" customHeight="1" x14ac:dyDescent="0.15">
      <c r="A26" s="173"/>
      <c r="B26" s="157"/>
      <c r="C26" s="179"/>
      <c r="D26" s="75" t="s">
        <v>75</v>
      </c>
      <c r="E26" s="107">
        <v>600</v>
      </c>
      <c r="F26" s="108" t="s">
        <v>28</v>
      </c>
      <c r="G26" s="104">
        <v>2</v>
      </c>
      <c r="H26" s="100">
        <f t="shared" si="2"/>
        <v>1200</v>
      </c>
      <c r="I26" s="32"/>
      <c r="L26" s="161"/>
      <c r="M26" s="164"/>
      <c r="N26" s="138" t="s">
        <v>95</v>
      </c>
      <c r="O26" s="71" t="s">
        <v>96</v>
      </c>
      <c r="P26" s="98">
        <v>70</v>
      </c>
      <c r="Q26" s="34" t="s">
        <v>16</v>
      </c>
      <c r="R26" s="99">
        <v>70</v>
      </c>
      <c r="S26" s="100">
        <f>R26*P26</f>
        <v>4900</v>
      </c>
      <c r="T26" s="32"/>
      <c r="W26" s="161"/>
      <c r="X26" s="156"/>
      <c r="Y26" s="157"/>
      <c r="Z26" s="71" t="s">
        <v>94</v>
      </c>
      <c r="AA26" s="98">
        <v>80</v>
      </c>
      <c r="AB26" s="34" t="s">
        <v>97</v>
      </c>
      <c r="AC26" s="99">
        <v>60</v>
      </c>
      <c r="AD26" s="100">
        <v>4800</v>
      </c>
      <c r="AE26" s="32"/>
      <c r="AH26" s="161"/>
      <c r="AI26" s="156"/>
      <c r="AJ26" s="157"/>
      <c r="AK26" s="71" t="s">
        <v>98</v>
      </c>
      <c r="AL26" s="98">
        <v>200</v>
      </c>
      <c r="AM26" s="34" t="s">
        <v>78</v>
      </c>
      <c r="AN26" s="99">
        <v>38</v>
      </c>
      <c r="AO26" s="100">
        <v>7600</v>
      </c>
      <c r="AP26" s="32"/>
      <c r="AS26" s="161"/>
      <c r="AT26" s="156"/>
      <c r="AU26" s="157"/>
      <c r="AV26" s="71" t="s">
        <v>98</v>
      </c>
      <c r="AW26" s="132">
        <v>120</v>
      </c>
      <c r="AX26" s="34" t="s">
        <v>78</v>
      </c>
      <c r="AY26" s="99">
        <v>38</v>
      </c>
      <c r="AZ26" s="100">
        <v>4560</v>
      </c>
      <c r="BA26" s="32"/>
    </row>
    <row r="27" spans="1:53" ht="33" x14ac:dyDescent="0.15">
      <c r="A27" s="173"/>
      <c r="B27" s="157"/>
      <c r="C27" s="182" t="s">
        <v>76</v>
      </c>
      <c r="D27" s="75" t="s">
        <v>99</v>
      </c>
      <c r="E27" s="107">
        <v>350</v>
      </c>
      <c r="F27" s="108" t="s">
        <v>78</v>
      </c>
      <c r="G27" s="104">
        <v>4</v>
      </c>
      <c r="H27" s="100">
        <f t="shared" si="2"/>
        <v>1400</v>
      </c>
      <c r="I27" s="32"/>
      <c r="L27" s="161"/>
      <c r="M27" s="164"/>
      <c r="N27" s="139"/>
      <c r="O27" s="71" t="s">
        <v>100</v>
      </c>
      <c r="P27" s="98">
        <v>200</v>
      </c>
      <c r="Q27" s="34" t="s">
        <v>78</v>
      </c>
      <c r="R27" s="99">
        <v>10</v>
      </c>
      <c r="S27" s="100">
        <f>R27*P27</f>
        <v>2000</v>
      </c>
      <c r="T27" s="32"/>
      <c r="W27" s="161"/>
      <c r="X27" s="156"/>
      <c r="Y27" s="157"/>
      <c r="Z27" s="71" t="s">
        <v>101</v>
      </c>
      <c r="AA27" s="98">
        <v>200</v>
      </c>
      <c r="AB27" s="34" t="s">
        <v>78</v>
      </c>
      <c r="AC27" s="99">
        <v>10</v>
      </c>
      <c r="AD27" s="100">
        <v>2000</v>
      </c>
      <c r="AE27" s="32"/>
      <c r="AH27" s="161"/>
      <c r="AI27" s="136" t="s">
        <v>102</v>
      </c>
      <c r="AJ27" s="136" t="s">
        <v>103</v>
      </c>
      <c r="AK27" s="71" t="s">
        <v>104</v>
      </c>
      <c r="AL27" s="98">
        <v>4000</v>
      </c>
      <c r="AM27" s="34" t="s">
        <v>21</v>
      </c>
      <c r="AN27" s="99">
        <v>1</v>
      </c>
      <c r="AO27" s="100">
        <v>4000</v>
      </c>
      <c r="AP27" s="32"/>
      <c r="AS27" s="161"/>
      <c r="AT27" s="156"/>
      <c r="AU27" s="157"/>
      <c r="AV27" s="71" t="s">
        <v>105</v>
      </c>
      <c r="AW27" s="132">
        <v>650</v>
      </c>
      <c r="AX27" s="34" t="s">
        <v>78</v>
      </c>
      <c r="AY27" s="99">
        <v>2</v>
      </c>
      <c r="AZ27" s="100">
        <v>1300</v>
      </c>
      <c r="BA27" s="32"/>
    </row>
    <row r="28" spans="1:53" ht="33" x14ac:dyDescent="0.15">
      <c r="A28" s="173"/>
      <c r="B28" s="157"/>
      <c r="C28" s="183"/>
      <c r="D28" s="75" t="s">
        <v>79</v>
      </c>
      <c r="E28" s="107">
        <v>350</v>
      </c>
      <c r="F28" s="108" t="s">
        <v>28</v>
      </c>
      <c r="G28" s="104">
        <v>1</v>
      </c>
      <c r="H28" s="100">
        <f t="shared" si="2"/>
        <v>350</v>
      </c>
      <c r="I28" s="32"/>
      <c r="L28" s="161"/>
      <c r="M28" s="164"/>
      <c r="N28" s="21" t="s">
        <v>106</v>
      </c>
      <c r="O28" s="71" t="s">
        <v>107</v>
      </c>
      <c r="P28" s="98">
        <v>1179</v>
      </c>
      <c r="Q28" s="34" t="s">
        <v>28</v>
      </c>
      <c r="R28" s="99">
        <v>1</v>
      </c>
      <c r="S28" s="100">
        <f>R28*P28</f>
        <v>1179</v>
      </c>
      <c r="T28" s="32"/>
      <c r="W28" s="161"/>
      <c r="X28" s="156"/>
      <c r="Y28" s="157"/>
      <c r="Z28" s="71" t="s">
        <v>108</v>
      </c>
      <c r="AA28" s="98">
        <v>150</v>
      </c>
      <c r="AB28" s="34" t="s">
        <v>78</v>
      </c>
      <c r="AC28" s="99">
        <v>10</v>
      </c>
      <c r="AD28" s="100">
        <v>1500</v>
      </c>
      <c r="AE28" s="32"/>
      <c r="AH28" s="161"/>
      <c r="AI28" s="173" t="s">
        <v>109</v>
      </c>
      <c r="AJ28" s="173"/>
      <c r="AK28" s="173"/>
      <c r="AL28" s="98" t="s">
        <v>88</v>
      </c>
      <c r="AM28" s="34" t="s">
        <v>88</v>
      </c>
      <c r="AN28" s="99" t="s">
        <v>88</v>
      </c>
      <c r="AO28" s="100">
        <f>SUM(AO24:AO27)*10%</f>
        <v>1912.4</v>
      </c>
      <c r="AP28" s="32"/>
      <c r="AS28" s="161"/>
      <c r="AT28" s="158"/>
      <c r="AU28" s="159"/>
      <c r="AV28" s="71" t="s">
        <v>110</v>
      </c>
      <c r="AW28" s="132">
        <v>280</v>
      </c>
      <c r="AX28" s="34" t="s">
        <v>78</v>
      </c>
      <c r="AY28" s="99">
        <v>5</v>
      </c>
      <c r="AZ28" s="100">
        <v>1400</v>
      </c>
      <c r="BA28" s="32"/>
    </row>
    <row r="29" spans="1:53" ht="33" x14ac:dyDescent="0.15">
      <c r="A29" s="173"/>
      <c r="B29" s="159"/>
      <c r="C29" s="74" t="s">
        <v>81</v>
      </c>
      <c r="D29" s="91" t="s">
        <v>111</v>
      </c>
      <c r="E29" s="107">
        <v>2500</v>
      </c>
      <c r="F29" s="103" t="s">
        <v>78</v>
      </c>
      <c r="G29" s="104">
        <v>3</v>
      </c>
      <c r="H29" s="100">
        <f t="shared" si="2"/>
        <v>7500</v>
      </c>
      <c r="I29" s="32"/>
      <c r="L29" s="161"/>
      <c r="M29" s="165"/>
      <c r="N29" s="21" t="s">
        <v>109</v>
      </c>
      <c r="O29" s="71"/>
      <c r="P29" s="98" t="s">
        <v>88</v>
      </c>
      <c r="Q29" s="34" t="s">
        <v>88</v>
      </c>
      <c r="R29" s="99" t="s">
        <v>88</v>
      </c>
      <c r="S29" s="100">
        <f>SUM(S25:S28)*10%</f>
        <v>947.9</v>
      </c>
      <c r="T29" s="32"/>
      <c r="W29" s="161"/>
      <c r="X29" s="156"/>
      <c r="Y29" s="157"/>
      <c r="Z29" s="71" t="s">
        <v>96</v>
      </c>
      <c r="AA29" s="98">
        <v>30</v>
      </c>
      <c r="AB29" s="34" t="s">
        <v>78</v>
      </c>
      <c r="AC29" s="99">
        <v>60</v>
      </c>
      <c r="AD29" s="100">
        <v>1800</v>
      </c>
      <c r="AE29" s="32"/>
      <c r="AH29" s="162"/>
      <c r="AI29" s="195" t="s">
        <v>83</v>
      </c>
      <c r="AJ29" s="196"/>
      <c r="AK29" s="196"/>
      <c r="AL29" s="196"/>
      <c r="AM29" s="196"/>
      <c r="AN29" s="197"/>
      <c r="AO29" s="133">
        <f>SUM(AO24:AO28)</f>
        <v>21036.400000000001</v>
      </c>
      <c r="AP29" s="32"/>
      <c r="AS29" s="161"/>
      <c r="AT29" s="137" t="s">
        <v>102</v>
      </c>
      <c r="AU29" s="137" t="s">
        <v>103</v>
      </c>
      <c r="AV29" s="71" t="s">
        <v>104</v>
      </c>
      <c r="AW29" s="132">
        <v>4500</v>
      </c>
      <c r="AX29" s="34" t="s">
        <v>21</v>
      </c>
      <c r="AY29" s="99">
        <v>1</v>
      </c>
      <c r="AZ29" s="100">
        <v>4500</v>
      </c>
      <c r="BA29" s="32"/>
    </row>
    <row r="30" spans="1:53" ht="23.1" customHeight="1" x14ac:dyDescent="0.15">
      <c r="A30" s="173"/>
      <c r="B30" s="155" t="s">
        <v>112</v>
      </c>
      <c r="C30" s="74" t="s">
        <v>113</v>
      </c>
      <c r="D30" s="75" t="s">
        <v>114</v>
      </c>
      <c r="E30" s="107">
        <v>300</v>
      </c>
      <c r="F30" s="108" t="s">
        <v>78</v>
      </c>
      <c r="G30" s="112">
        <v>40</v>
      </c>
      <c r="H30" s="100">
        <f t="shared" si="2"/>
        <v>12000</v>
      </c>
      <c r="I30" s="32"/>
      <c r="L30" s="161"/>
      <c r="M30" s="204" t="s">
        <v>115</v>
      </c>
      <c r="N30" s="205"/>
      <c r="O30" s="205"/>
      <c r="P30" s="205"/>
      <c r="Q30" s="205"/>
      <c r="R30" s="206"/>
      <c r="S30" s="128">
        <f>SUM(S25:S29)</f>
        <v>10426.9</v>
      </c>
      <c r="T30" s="32"/>
      <c r="W30" s="161"/>
      <c r="X30" s="158"/>
      <c r="Y30" s="159"/>
      <c r="Z30" s="71" t="s">
        <v>108</v>
      </c>
      <c r="AA30" s="98">
        <v>50</v>
      </c>
      <c r="AB30" s="34" t="s">
        <v>16</v>
      </c>
      <c r="AC30" s="99">
        <v>0</v>
      </c>
      <c r="AD30" s="100">
        <v>0</v>
      </c>
      <c r="AE30" s="32"/>
      <c r="AH30" s="160" t="s">
        <v>116</v>
      </c>
      <c r="AI30" s="163" t="s">
        <v>117</v>
      </c>
      <c r="AJ30" s="138" t="s">
        <v>118</v>
      </c>
      <c r="AK30" s="71" t="s">
        <v>119</v>
      </c>
      <c r="AL30" s="98">
        <v>3550</v>
      </c>
      <c r="AM30" s="34" t="s">
        <v>78</v>
      </c>
      <c r="AN30" s="99">
        <v>1</v>
      </c>
      <c r="AO30" s="100">
        <f t="shared" ref="AO30:AO32" si="3">AN30*AL30</f>
        <v>3550</v>
      </c>
      <c r="AP30" s="32"/>
      <c r="AS30" s="161"/>
      <c r="AT30" s="173" t="s">
        <v>109</v>
      </c>
      <c r="AU30" s="173"/>
      <c r="AV30" s="173"/>
      <c r="AW30" s="132" t="s">
        <v>88</v>
      </c>
      <c r="AX30" s="34" t="s">
        <v>88</v>
      </c>
      <c r="AY30" s="99" t="s">
        <v>88</v>
      </c>
      <c r="AZ30" s="100">
        <f>SUM(AZ24:AZ29)*10%</f>
        <v>1814.4</v>
      </c>
      <c r="BA30" s="32"/>
    </row>
    <row r="31" spans="1:53" ht="33" x14ac:dyDescent="0.15">
      <c r="A31" s="173"/>
      <c r="B31" s="157"/>
      <c r="C31" s="92" t="s">
        <v>91</v>
      </c>
      <c r="D31" s="75" t="s">
        <v>120</v>
      </c>
      <c r="E31" s="107">
        <v>100</v>
      </c>
      <c r="F31" s="108" t="s">
        <v>78</v>
      </c>
      <c r="G31" s="112">
        <v>40</v>
      </c>
      <c r="H31" s="100">
        <f t="shared" si="2"/>
        <v>4000</v>
      </c>
      <c r="I31" s="32"/>
      <c r="L31" s="161"/>
      <c r="M31" s="163" t="s">
        <v>116</v>
      </c>
      <c r="N31" s="138" t="s">
        <v>118</v>
      </c>
      <c r="O31" s="71" t="s">
        <v>119</v>
      </c>
      <c r="P31" s="98">
        <v>3550</v>
      </c>
      <c r="Q31" s="34" t="s">
        <v>78</v>
      </c>
      <c r="R31" s="99">
        <v>1</v>
      </c>
      <c r="S31" s="100">
        <v>3550</v>
      </c>
      <c r="T31" s="32"/>
      <c r="W31" s="161"/>
      <c r="X31" s="76" t="s">
        <v>102</v>
      </c>
      <c r="Y31" s="90" t="s">
        <v>103</v>
      </c>
      <c r="Z31" s="131" t="s">
        <v>104</v>
      </c>
      <c r="AA31" s="98">
        <v>7000</v>
      </c>
      <c r="AB31" s="34" t="s">
        <v>21</v>
      </c>
      <c r="AC31" s="99">
        <v>1</v>
      </c>
      <c r="AD31" s="100">
        <v>7000</v>
      </c>
      <c r="AE31" s="32"/>
      <c r="AH31" s="161"/>
      <c r="AI31" s="164"/>
      <c r="AJ31" s="138"/>
      <c r="AK31" s="71" t="s">
        <v>121</v>
      </c>
      <c r="AL31" s="132">
        <v>2300</v>
      </c>
      <c r="AM31" s="34" t="s">
        <v>78</v>
      </c>
      <c r="AN31" s="99">
        <v>3</v>
      </c>
      <c r="AO31" s="100">
        <f t="shared" si="3"/>
        <v>6900</v>
      </c>
      <c r="AP31" s="32"/>
      <c r="AS31" s="162"/>
      <c r="AT31" s="195" t="s">
        <v>83</v>
      </c>
      <c r="AU31" s="196"/>
      <c r="AV31" s="196"/>
      <c r="AW31" s="196"/>
      <c r="AX31" s="196"/>
      <c r="AY31" s="197"/>
      <c r="AZ31" s="133">
        <f>SUM(AZ24:AZ30)</f>
        <v>19958.400000000001</v>
      </c>
      <c r="BA31" s="32"/>
    </row>
    <row r="32" spans="1:53" ht="23.1" customHeight="1" x14ac:dyDescent="0.15">
      <c r="A32" s="173"/>
      <c r="B32" s="159"/>
      <c r="C32" s="74" t="s">
        <v>122</v>
      </c>
      <c r="D32" s="75" t="s">
        <v>123</v>
      </c>
      <c r="E32" s="107">
        <v>800</v>
      </c>
      <c r="F32" s="108" t="s">
        <v>97</v>
      </c>
      <c r="G32" s="112">
        <v>21</v>
      </c>
      <c r="H32" s="100">
        <f t="shared" si="2"/>
        <v>16800</v>
      </c>
      <c r="I32" s="32"/>
      <c r="L32" s="161"/>
      <c r="M32" s="164"/>
      <c r="N32" s="138"/>
      <c r="O32" s="71" t="s">
        <v>121</v>
      </c>
      <c r="P32" s="98">
        <v>2300</v>
      </c>
      <c r="Q32" s="34" t="s">
        <v>78</v>
      </c>
      <c r="R32" s="99">
        <v>3</v>
      </c>
      <c r="S32" s="100">
        <v>6900</v>
      </c>
      <c r="T32" s="32"/>
      <c r="W32" s="161"/>
      <c r="X32" s="173" t="s">
        <v>109</v>
      </c>
      <c r="Y32" s="173"/>
      <c r="Z32" s="173"/>
      <c r="AA32" s="98" t="s">
        <v>88</v>
      </c>
      <c r="AB32" s="34" t="s">
        <v>88</v>
      </c>
      <c r="AC32" s="99" t="s">
        <v>88</v>
      </c>
      <c r="AD32" s="100">
        <f>SUM(AD24:AD31)*10%</f>
        <v>2166.1999999999998</v>
      </c>
      <c r="AE32" s="32"/>
      <c r="AH32" s="161"/>
      <c r="AI32" s="164"/>
      <c r="AJ32" s="138"/>
      <c r="AK32" s="131" t="s">
        <v>124</v>
      </c>
      <c r="AL32" s="132">
        <v>1050</v>
      </c>
      <c r="AM32" s="34" t="s">
        <v>78</v>
      </c>
      <c r="AN32" s="99">
        <v>4</v>
      </c>
      <c r="AO32" s="100">
        <f t="shared" si="3"/>
        <v>4200</v>
      </c>
      <c r="AP32" s="32"/>
      <c r="AS32" s="160" t="s">
        <v>116</v>
      </c>
      <c r="AT32" s="163" t="s">
        <v>117</v>
      </c>
      <c r="AU32" s="138" t="s">
        <v>118</v>
      </c>
      <c r="AV32" s="71" t="s">
        <v>119</v>
      </c>
      <c r="AW32" s="132">
        <v>3550</v>
      </c>
      <c r="AX32" s="34" t="s">
        <v>78</v>
      </c>
      <c r="AY32" s="99">
        <v>1</v>
      </c>
      <c r="AZ32" s="100">
        <f t="shared" ref="AZ32:AZ34" si="4">AY32*AW32</f>
        <v>3550</v>
      </c>
      <c r="BA32" s="32"/>
    </row>
    <row r="33" spans="1:53" ht="33" x14ac:dyDescent="0.15">
      <c r="A33" s="173"/>
      <c r="B33" s="155" t="s">
        <v>125</v>
      </c>
      <c r="C33" s="74" t="s">
        <v>126</v>
      </c>
      <c r="D33" s="75" t="s">
        <v>127</v>
      </c>
      <c r="E33" s="113">
        <v>4000</v>
      </c>
      <c r="F33" s="108" t="s">
        <v>128</v>
      </c>
      <c r="G33" s="114">
        <v>1</v>
      </c>
      <c r="H33" s="100">
        <f t="shared" si="2"/>
        <v>4000</v>
      </c>
      <c r="I33" s="32"/>
      <c r="L33" s="161"/>
      <c r="M33" s="164"/>
      <c r="N33" s="138"/>
      <c r="O33" s="71" t="s">
        <v>129</v>
      </c>
      <c r="P33" s="98">
        <v>1050</v>
      </c>
      <c r="Q33" s="34" t="s">
        <v>78</v>
      </c>
      <c r="R33" s="99">
        <v>4</v>
      </c>
      <c r="S33" s="100">
        <v>4200</v>
      </c>
      <c r="T33" s="32"/>
      <c r="W33" s="162"/>
      <c r="X33" s="195" t="s">
        <v>83</v>
      </c>
      <c r="Y33" s="196"/>
      <c r="Z33" s="196"/>
      <c r="AA33" s="196"/>
      <c r="AB33" s="196"/>
      <c r="AC33" s="197"/>
      <c r="AD33" s="133">
        <f>SUM(AD24:AD32)</f>
        <v>23828.2</v>
      </c>
      <c r="AE33" s="32"/>
      <c r="AH33" s="161"/>
      <c r="AI33" s="173" t="s">
        <v>109</v>
      </c>
      <c r="AJ33" s="173"/>
      <c r="AK33" s="173"/>
      <c r="AL33" s="132" t="s">
        <v>88</v>
      </c>
      <c r="AM33" s="34" t="s">
        <v>88</v>
      </c>
      <c r="AN33" s="99" t="s">
        <v>88</v>
      </c>
      <c r="AO33" s="100">
        <f>SUM(AO30:AO32)*10%</f>
        <v>1465</v>
      </c>
      <c r="AP33" s="32"/>
      <c r="AS33" s="161"/>
      <c r="AT33" s="164"/>
      <c r="AU33" s="138"/>
      <c r="AV33" s="71" t="s">
        <v>121</v>
      </c>
      <c r="AW33" s="132">
        <v>2300</v>
      </c>
      <c r="AX33" s="34" t="s">
        <v>78</v>
      </c>
      <c r="AY33" s="99">
        <v>3</v>
      </c>
      <c r="AZ33" s="100">
        <f t="shared" si="4"/>
        <v>6900</v>
      </c>
      <c r="BA33" s="32"/>
    </row>
    <row r="34" spans="1:53" ht="16.5" x14ac:dyDescent="0.15">
      <c r="A34" s="173"/>
      <c r="B34" s="157"/>
      <c r="C34" s="90" t="s">
        <v>130</v>
      </c>
      <c r="D34" s="75" t="s">
        <v>131</v>
      </c>
      <c r="E34" s="113">
        <v>13000</v>
      </c>
      <c r="F34" s="108" t="s">
        <v>32</v>
      </c>
      <c r="G34" s="114">
        <v>1</v>
      </c>
      <c r="H34" s="100">
        <f t="shared" si="2"/>
        <v>13000</v>
      </c>
      <c r="I34" s="126"/>
      <c r="L34" s="161"/>
      <c r="M34" s="165"/>
      <c r="N34" s="139"/>
      <c r="O34" s="71" t="s">
        <v>132</v>
      </c>
      <c r="P34" s="98" t="s">
        <v>88</v>
      </c>
      <c r="Q34" s="34" t="s">
        <v>88</v>
      </c>
      <c r="R34" s="99" t="s">
        <v>88</v>
      </c>
      <c r="S34" s="100">
        <f>SUM(S31:S33)*10%</f>
        <v>1465</v>
      </c>
      <c r="T34" s="126"/>
      <c r="W34" s="160" t="s">
        <v>116</v>
      </c>
      <c r="X34" s="163" t="s">
        <v>117</v>
      </c>
      <c r="Y34" s="138" t="s">
        <v>118</v>
      </c>
      <c r="Z34" s="71" t="s">
        <v>119</v>
      </c>
      <c r="AA34" s="98">
        <v>3550</v>
      </c>
      <c r="AB34" s="34" t="s">
        <v>78</v>
      </c>
      <c r="AC34" s="99">
        <v>1</v>
      </c>
      <c r="AD34" s="100">
        <f>AC34*AA34</f>
        <v>3550</v>
      </c>
      <c r="AE34" s="126"/>
      <c r="AH34" s="162"/>
      <c r="AI34" s="195" t="s">
        <v>83</v>
      </c>
      <c r="AJ34" s="196"/>
      <c r="AK34" s="196"/>
      <c r="AL34" s="196"/>
      <c r="AM34" s="196"/>
      <c r="AN34" s="197"/>
      <c r="AO34" s="133">
        <f>SUM(AO30:AO33)</f>
        <v>16115</v>
      </c>
      <c r="AP34" s="126"/>
      <c r="AS34" s="161"/>
      <c r="AT34" s="164"/>
      <c r="AU34" s="138"/>
      <c r="AV34" s="131" t="s">
        <v>124</v>
      </c>
      <c r="AW34" s="132">
        <v>1050</v>
      </c>
      <c r="AX34" s="34" t="s">
        <v>78</v>
      </c>
      <c r="AY34" s="99">
        <v>4</v>
      </c>
      <c r="AZ34" s="100">
        <f t="shared" si="4"/>
        <v>4200</v>
      </c>
      <c r="BA34" s="126"/>
    </row>
    <row r="35" spans="1:53" ht="16.5" x14ac:dyDescent="0.15">
      <c r="A35" s="173"/>
      <c r="B35" s="177" t="s">
        <v>116</v>
      </c>
      <c r="C35" s="184" t="s">
        <v>118</v>
      </c>
      <c r="D35" s="93" t="s">
        <v>133</v>
      </c>
      <c r="E35" s="115">
        <v>3550</v>
      </c>
      <c r="F35" s="116" t="s">
        <v>78</v>
      </c>
      <c r="G35" s="117">
        <v>2</v>
      </c>
      <c r="H35" s="100">
        <f t="shared" si="2"/>
        <v>7100</v>
      </c>
      <c r="I35" s="126"/>
      <c r="L35" s="161"/>
      <c r="M35" s="198" t="s">
        <v>134</v>
      </c>
      <c r="N35" s="199"/>
      <c r="O35" s="198"/>
      <c r="P35" s="198"/>
      <c r="Q35" s="198"/>
      <c r="R35" s="200"/>
      <c r="S35" s="129">
        <f>SUM(S31:S34)</f>
        <v>16115</v>
      </c>
      <c r="T35" s="126"/>
      <c r="W35" s="161"/>
      <c r="X35" s="164"/>
      <c r="Y35" s="138"/>
      <c r="Z35" s="71" t="s">
        <v>121</v>
      </c>
      <c r="AA35" s="132">
        <v>2300</v>
      </c>
      <c r="AB35" s="34" t="s">
        <v>78</v>
      </c>
      <c r="AC35" s="99">
        <v>3</v>
      </c>
      <c r="AD35" s="100">
        <f>AC35*AA35</f>
        <v>6900</v>
      </c>
      <c r="AE35" s="126"/>
      <c r="AH35" s="194" t="s">
        <v>135</v>
      </c>
      <c r="AI35" s="191"/>
      <c r="AJ35" s="191"/>
      <c r="AK35" s="191"/>
      <c r="AL35" s="191"/>
      <c r="AM35" s="191"/>
      <c r="AN35" s="193"/>
      <c r="AO35" s="120">
        <f>AO23+AO29+AO34</f>
        <v>66571.399999999994</v>
      </c>
      <c r="AP35" s="126"/>
      <c r="AS35" s="161"/>
      <c r="AT35" s="173" t="s">
        <v>109</v>
      </c>
      <c r="AU35" s="173"/>
      <c r="AV35" s="173"/>
      <c r="AW35" s="132" t="s">
        <v>88</v>
      </c>
      <c r="AX35" s="34" t="s">
        <v>88</v>
      </c>
      <c r="AY35" s="99" t="s">
        <v>88</v>
      </c>
      <c r="AZ35" s="100">
        <f>SUM(AZ32:AZ34)*10%</f>
        <v>1465</v>
      </c>
      <c r="BA35" s="126"/>
    </row>
    <row r="36" spans="1:53" ht="18" x14ac:dyDescent="0.15">
      <c r="A36" s="173"/>
      <c r="B36" s="178"/>
      <c r="C36" s="185"/>
      <c r="D36" s="93" t="s">
        <v>121</v>
      </c>
      <c r="E36" s="115">
        <v>2300</v>
      </c>
      <c r="F36" s="118" t="s">
        <v>78</v>
      </c>
      <c r="G36" s="117">
        <v>3</v>
      </c>
      <c r="H36" s="100">
        <f t="shared" si="2"/>
        <v>6900</v>
      </c>
      <c r="I36" s="126"/>
      <c r="L36" s="162"/>
      <c r="M36" s="191" t="s">
        <v>135</v>
      </c>
      <c r="N36" s="191"/>
      <c r="O36" s="191"/>
      <c r="P36" s="191"/>
      <c r="Q36" s="191"/>
      <c r="R36" s="193"/>
      <c r="S36" s="120">
        <f>S24+S30+S35</f>
        <v>51911.9</v>
      </c>
      <c r="T36" s="126"/>
      <c r="W36" s="161"/>
      <c r="X36" s="164"/>
      <c r="Y36" s="138"/>
      <c r="Z36" s="131" t="s">
        <v>124</v>
      </c>
      <c r="AA36" s="132">
        <v>1050</v>
      </c>
      <c r="AB36" s="34" t="s">
        <v>78</v>
      </c>
      <c r="AC36" s="99">
        <v>4</v>
      </c>
      <c r="AD36" s="100">
        <f>AC36*AA36</f>
        <v>4200</v>
      </c>
      <c r="AE36" s="126"/>
      <c r="AH36" s="190" t="s">
        <v>136</v>
      </c>
      <c r="AI36" s="190"/>
      <c r="AJ36" s="190"/>
      <c r="AK36" s="190"/>
      <c r="AL36" s="190"/>
      <c r="AM36" s="190"/>
      <c r="AN36" s="190"/>
      <c r="AO36" s="121">
        <f>AO35*1.06</f>
        <v>70565.683999999994</v>
      </c>
      <c r="AP36" s="126"/>
      <c r="AS36" s="162"/>
      <c r="AT36" s="195" t="s">
        <v>83</v>
      </c>
      <c r="AU36" s="196"/>
      <c r="AV36" s="196"/>
      <c r="AW36" s="196"/>
      <c r="AX36" s="196"/>
      <c r="AY36" s="197"/>
      <c r="AZ36" s="133">
        <f>SUM(AZ32:AZ35)</f>
        <v>16115</v>
      </c>
      <c r="BA36" s="126"/>
    </row>
    <row r="37" spans="1:53" ht="33" x14ac:dyDescent="0.15">
      <c r="A37" s="173"/>
      <c r="B37" s="178"/>
      <c r="C37" s="185"/>
      <c r="D37" s="93" t="s">
        <v>137</v>
      </c>
      <c r="E37" s="115">
        <v>1050</v>
      </c>
      <c r="F37" s="118" t="s">
        <v>78</v>
      </c>
      <c r="G37" s="117">
        <v>11</v>
      </c>
      <c r="H37" s="100">
        <f t="shared" si="2"/>
        <v>11550</v>
      </c>
      <c r="I37" s="126"/>
      <c r="L37" s="190" t="s">
        <v>136</v>
      </c>
      <c r="M37" s="190"/>
      <c r="N37" s="190"/>
      <c r="O37" s="190"/>
      <c r="P37" s="190"/>
      <c r="Q37" s="190"/>
      <c r="R37" s="190"/>
      <c r="S37" s="121">
        <f>S36*1.06</f>
        <v>55026.614000000001</v>
      </c>
      <c r="T37" s="126"/>
      <c r="W37" s="161"/>
      <c r="X37" s="173" t="s">
        <v>109</v>
      </c>
      <c r="Y37" s="173"/>
      <c r="Z37" s="173"/>
      <c r="AA37" s="132" t="s">
        <v>88</v>
      </c>
      <c r="AB37" s="34" t="s">
        <v>88</v>
      </c>
      <c r="AC37" s="99" t="s">
        <v>88</v>
      </c>
      <c r="AD37" s="100">
        <f>SUM(AD34:AD36)*10%</f>
        <v>1465</v>
      </c>
      <c r="AE37" s="126"/>
      <c r="AH37" s="166" t="s">
        <v>138</v>
      </c>
      <c r="AI37" s="167"/>
      <c r="AJ37" s="168"/>
      <c r="AK37" s="169">
        <v>0.1</v>
      </c>
      <c r="AL37" s="170"/>
      <c r="AM37" s="170"/>
      <c r="AN37" s="171"/>
      <c r="AO37" s="122">
        <f>AO36*AK37</f>
        <v>7056.5684000000001</v>
      </c>
      <c r="AP37" s="126"/>
      <c r="AS37" s="194" t="s">
        <v>135</v>
      </c>
      <c r="AT37" s="191"/>
      <c r="AU37" s="191"/>
      <c r="AV37" s="191"/>
      <c r="AW37" s="191"/>
      <c r="AX37" s="191"/>
      <c r="AY37" s="193"/>
      <c r="AZ37" s="120">
        <f>AZ23+AZ31+AZ36</f>
        <v>65493.4</v>
      </c>
      <c r="BA37" s="126"/>
    </row>
    <row r="38" spans="1:53" ht="18" x14ac:dyDescent="0.15">
      <c r="A38" s="173"/>
      <c r="B38" s="178"/>
      <c r="C38" s="186"/>
      <c r="D38" s="94" t="s">
        <v>132</v>
      </c>
      <c r="E38" s="119" t="s">
        <v>88</v>
      </c>
      <c r="F38" s="119" t="s">
        <v>88</v>
      </c>
      <c r="G38" s="119" t="s">
        <v>88</v>
      </c>
      <c r="H38" s="100">
        <f>(H35+H36+H37)*0.1</f>
        <v>2555</v>
      </c>
      <c r="I38" s="126"/>
      <c r="L38" s="166" t="s">
        <v>138</v>
      </c>
      <c r="M38" s="167"/>
      <c r="N38" s="168"/>
      <c r="O38" s="169">
        <v>0.06</v>
      </c>
      <c r="P38" s="170"/>
      <c r="Q38" s="170"/>
      <c r="R38" s="171"/>
      <c r="S38" s="122">
        <f>S37*O38</f>
        <v>3301.5968400000002</v>
      </c>
      <c r="T38" s="126"/>
      <c r="W38" s="162"/>
      <c r="X38" s="195" t="s">
        <v>83</v>
      </c>
      <c r="Y38" s="196"/>
      <c r="Z38" s="196"/>
      <c r="AA38" s="196"/>
      <c r="AB38" s="196"/>
      <c r="AC38" s="197"/>
      <c r="AD38" s="133">
        <f>SUM(AD34:AD37)</f>
        <v>16115</v>
      </c>
      <c r="AE38" s="126"/>
      <c r="AH38" s="166" t="s">
        <v>139</v>
      </c>
      <c r="AI38" s="167"/>
      <c r="AJ38" s="168"/>
      <c r="AK38" s="169">
        <v>0.06</v>
      </c>
      <c r="AL38" s="170"/>
      <c r="AM38" s="170"/>
      <c r="AN38" s="171"/>
      <c r="AO38" s="122">
        <f>(AO36+AO37)*6%</f>
        <v>4657.3351439999997</v>
      </c>
      <c r="AP38" s="126"/>
      <c r="AS38" s="190" t="s">
        <v>136</v>
      </c>
      <c r="AT38" s="190"/>
      <c r="AU38" s="190"/>
      <c r="AV38" s="190"/>
      <c r="AW38" s="190"/>
      <c r="AX38" s="190"/>
      <c r="AY38" s="190"/>
      <c r="AZ38" s="121">
        <f>AZ37*1.06</f>
        <v>69423.004000000001</v>
      </c>
      <c r="BA38" s="126"/>
    </row>
    <row r="39" spans="1:53" ht="18" x14ac:dyDescent="0.15">
      <c r="A39" s="173"/>
      <c r="B39" s="191" t="s">
        <v>135</v>
      </c>
      <c r="C39" s="192"/>
      <c r="D39" s="191"/>
      <c r="E39" s="191"/>
      <c r="F39" s="191"/>
      <c r="G39" s="193"/>
      <c r="H39" s="120">
        <f>SUM(H8:H38)</f>
        <v>137475</v>
      </c>
      <c r="I39" s="126"/>
      <c r="L39" s="166" t="s">
        <v>139</v>
      </c>
      <c r="M39" s="167"/>
      <c r="N39" s="168"/>
      <c r="O39" s="169">
        <v>0.06</v>
      </c>
      <c r="P39" s="170"/>
      <c r="Q39" s="170"/>
      <c r="R39" s="171"/>
      <c r="S39" s="122">
        <f>(S37+S38)*6%</f>
        <v>3499.6926503999998</v>
      </c>
      <c r="T39" s="126"/>
      <c r="W39" s="194" t="s">
        <v>135</v>
      </c>
      <c r="X39" s="191"/>
      <c r="Y39" s="191"/>
      <c r="Z39" s="191"/>
      <c r="AA39" s="191"/>
      <c r="AB39" s="191"/>
      <c r="AC39" s="193"/>
      <c r="AD39" s="120">
        <f>AD23+AD33+AD38</f>
        <v>69363.199999999997</v>
      </c>
      <c r="AE39" s="126"/>
      <c r="AH39" s="172" t="s">
        <v>140</v>
      </c>
      <c r="AI39" s="172"/>
      <c r="AJ39" s="172"/>
      <c r="AK39" s="172"/>
      <c r="AL39" s="172"/>
      <c r="AM39" s="172"/>
      <c r="AN39" s="172"/>
      <c r="AO39" s="123">
        <f>AO36+AO37+AO38</f>
        <v>82279.587543999995</v>
      </c>
      <c r="AP39" s="126"/>
      <c r="AS39" s="166" t="s">
        <v>138</v>
      </c>
      <c r="AT39" s="167"/>
      <c r="AU39" s="168"/>
      <c r="AV39" s="169">
        <v>0.1</v>
      </c>
      <c r="AW39" s="170"/>
      <c r="AX39" s="170"/>
      <c r="AY39" s="171"/>
      <c r="AZ39" s="122">
        <f>AZ38*AV39</f>
        <v>6942.3004000000001</v>
      </c>
      <c r="BA39" s="126"/>
    </row>
    <row r="40" spans="1:53" ht="18" x14ac:dyDescent="0.15">
      <c r="A40" s="173"/>
      <c r="B40" s="191" t="s">
        <v>141</v>
      </c>
      <c r="C40" s="191"/>
      <c r="D40" s="191"/>
      <c r="E40" s="191"/>
      <c r="F40" s="191"/>
      <c r="G40" s="193"/>
      <c r="H40" s="120">
        <f>H39+H7/2</f>
        <v>144375</v>
      </c>
      <c r="I40" s="126"/>
      <c r="L40" s="172" t="s">
        <v>140</v>
      </c>
      <c r="M40" s="172"/>
      <c r="N40" s="172"/>
      <c r="O40" s="172"/>
      <c r="P40" s="172"/>
      <c r="Q40" s="172"/>
      <c r="R40" s="172"/>
      <c r="S40" s="123">
        <f>S37+S38+S39</f>
        <v>61827.9034904</v>
      </c>
      <c r="T40" s="126"/>
      <c r="W40" s="190" t="s">
        <v>136</v>
      </c>
      <c r="X40" s="190"/>
      <c r="Y40" s="190"/>
      <c r="Z40" s="190"/>
      <c r="AA40" s="190"/>
      <c r="AB40" s="190"/>
      <c r="AC40" s="190"/>
      <c r="AD40" s="121">
        <f>AD39*1.06</f>
        <v>73524.991999999998</v>
      </c>
      <c r="AE40" s="126"/>
      <c r="AH40" s="172" t="s">
        <v>142</v>
      </c>
      <c r="AI40" s="172"/>
      <c r="AJ40" s="172"/>
      <c r="AK40" s="172"/>
      <c r="AL40" s="172"/>
      <c r="AM40" s="172"/>
      <c r="AN40" s="172"/>
      <c r="AO40" s="123">
        <v>80000</v>
      </c>
      <c r="AP40" s="126"/>
      <c r="AS40" s="166" t="s">
        <v>139</v>
      </c>
      <c r="AT40" s="167"/>
      <c r="AU40" s="168"/>
      <c r="AV40" s="169">
        <v>0.06</v>
      </c>
      <c r="AW40" s="170"/>
      <c r="AX40" s="170"/>
      <c r="AY40" s="171"/>
      <c r="AZ40" s="122">
        <f>(AZ38+AZ39)*6%</f>
        <v>4581.9182639999999</v>
      </c>
      <c r="BA40" s="126"/>
    </row>
    <row r="41" spans="1:53" s="67" customFormat="1" ht="18" x14ac:dyDescent="0.15">
      <c r="A41" s="190" t="s">
        <v>136</v>
      </c>
      <c r="B41" s="190"/>
      <c r="C41" s="190"/>
      <c r="D41" s="190"/>
      <c r="E41" s="190"/>
      <c r="F41" s="190"/>
      <c r="G41" s="190"/>
      <c r="H41" s="121">
        <f t="shared" ref="H41" si="5">H40*1.06</f>
        <v>153037.5</v>
      </c>
      <c r="I41" s="127"/>
      <c r="N41" s="95"/>
      <c r="O41" s="95"/>
      <c r="P41" s="124"/>
      <c r="R41" s="125"/>
      <c r="S41" s="124"/>
      <c r="T41" s="130"/>
      <c r="W41" s="166" t="s">
        <v>138</v>
      </c>
      <c r="X41" s="167"/>
      <c r="Y41" s="168"/>
      <c r="Z41" s="169">
        <v>0.1</v>
      </c>
      <c r="AA41" s="170"/>
      <c r="AB41" s="170"/>
      <c r="AC41" s="171"/>
      <c r="AD41" s="122">
        <f>AD40*Z41</f>
        <v>7352.4992000000002</v>
      </c>
      <c r="AE41" s="135"/>
      <c r="AJ41" s="95"/>
      <c r="AK41" s="95"/>
      <c r="AL41" s="124"/>
      <c r="AN41" s="125"/>
      <c r="AO41" s="124"/>
      <c r="AP41" s="130"/>
      <c r="AS41" s="172" t="s">
        <v>140</v>
      </c>
      <c r="AT41" s="172"/>
      <c r="AU41" s="172"/>
      <c r="AV41" s="172"/>
      <c r="AW41" s="172"/>
      <c r="AX41" s="172"/>
      <c r="AY41" s="172"/>
      <c r="AZ41" s="123">
        <f>AZ38+AZ39+AZ40</f>
        <v>80947.222664000001</v>
      </c>
      <c r="BA41" s="135"/>
    </row>
    <row r="42" spans="1:53" s="67" customFormat="1" ht="18" x14ac:dyDescent="0.15">
      <c r="A42" s="166" t="s">
        <v>138</v>
      </c>
      <c r="B42" s="167"/>
      <c r="C42" s="168"/>
      <c r="D42" s="169">
        <v>0.06</v>
      </c>
      <c r="E42" s="170"/>
      <c r="F42" s="170"/>
      <c r="G42" s="171"/>
      <c r="H42" s="122">
        <f>H41*D42</f>
        <v>9182.25</v>
      </c>
      <c r="I42" s="127"/>
      <c r="N42" s="95"/>
      <c r="O42" s="95"/>
      <c r="P42" s="124"/>
      <c r="R42" s="125"/>
      <c r="S42" s="124"/>
      <c r="T42" s="130"/>
      <c r="W42" s="166" t="s">
        <v>139</v>
      </c>
      <c r="X42" s="167"/>
      <c r="Y42" s="168"/>
      <c r="Z42" s="169">
        <v>0.06</v>
      </c>
      <c r="AA42" s="170"/>
      <c r="AB42" s="170"/>
      <c r="AC42" s="171"/>
      <c r="AD42" s="122">
        <f>(AD40+AD41)*6%</f>
        <v>4852.6494720000001</v>
      </c>
      <c r="AE42" s="135"/>
      <c r="AJ42" s="95"/>
      <c r="AK42" s="95"/>
      <c r="AL42" s="124"/>
      <c r="AN42" s="125"/>
      <c r="AO42" s="124"/>
      <c r="AP42" s="130"/>
      <c r="AS42" s="172" t="s">
        <v>142</v>
      </c>
      <c r="AT42" s="172"/>
      <c r="AU42" s="172"/>
      <c r="AV42" s="172"/>
      <c r="AW42" s="172"/>
      <c r="AX42" s="172"/>
      <c r="AY42" s="172"/>
      <c r="AZ42" s="123">
        <v>80000</v>
      </c>
      <c r="BA42" s="135"/>
    </row>
    <row r="43" spans="1:53" s="67" customFormat="1" ht="18" x14ac:dyDescent="0.15">
      <c r="A43" s="166" t="s">
        <v>139</v>
      </c>
      <c r="B43" s="167"/>
      <c r="C43" s="168"/>
      <c r="D43" s="169">
        <v>0.06</v>
      </c>
      <c r="E43" s="170"/>
      <c r="F43" s="170"/>
      <c r="G43" s="171"/>
      <c r="H43" s="122">
        <f>(H41+H42)*6%</f>
        <v>9733.1849999999995</v>
      </c>
      <c r="I43" s="127"/>
      <c r="N43" s="95"/>
      <c r="O43" s="95"/>
      <c r="P43" s="124"/>
      <c r="R43" s="125"/>
      <c r="S43" s="124"/>
      <c r="T43" s="130"/>
      <c r="W43" s="172" t="s">
        <v>140</v>
      </c>
      <c r="X43" s="172"/>
      <c r="Y43" s="172"/>
      <c r="Z43" s="172"/>
      <c r="AA43" s="172"/>
      <c r="AB43" s="172"/>
      <c r="AC43" s="172"/>
      <c r="AD43" s="123">
        <f>AD40+AD41+AD42</f>
        <v>85730.140671999994</v>
      </c>
      <c r="AE43" s="135"/>
      <c r="AJ43" s="95"/>
      <c r="AK43" s="95"/>
      <c r="AL43" s="124"/>
      <c r="AN43" s="125"/>
      <c r="AO43" s="124"/>
      <c r="AP43" s="130"/>
      <c r="AS43"/>
      <c r="AT43"/>
      <c r="AU43" s="68"/>
      <c r="AV43" s="68"/>
      <c r="AW43" s="69"/>
      <c r="AX43"/>
      <c r="AY43" s="70"/>
      <c r="AZ43" s="69"/>
      <c r="BA43" s="130"/>
    </row>
    <row r="44" spans="1:53" s="67" customFormat="1" ht="18" x14ac:dyDescent="0.15">
      <c r="A44" s="172" t="s">
        <v>140</v>
      </c>
      <c r="B44" s="172"/>
      <c r="C44" s="172"/>
      <c r="D44" s="172"/>
      <c r="E44" s="172"/>
      <c r="F44" s="172"/>
      <c r="G44" s="172"/>
      <c r="H44" s="123">
        <f>H41+H42+H43</f>
        <v>171952.935</v>
      </c>
      <c r="I44" s="127"/>
      <c r="N44" s="95"/>
      <c r="O44" s="95"/>
      <c r="P44" s="124"/>
      <c r="R44" s="125"/>
      <c r="S44" s="124"/>
      <c r="T44" s="130"/>
      <c r="W44" s="172" t="s">
        <v>142</v>
      </c>
      <c r="X44" s="172"/>
      <c r="Y44" s="172"/>
      <c r="Z44" s="172"/>
      <c r="AA44" s="172"/>
      <c r="AB44" s="172"/>
      <c r="AC44" s="172"/>
      <c r="AD44" s="123">
        <v>80000</v>
      </c>
      <c r="AE44" s="135"/>
      <c r="AH44"/>
      <c r="AI44"/>
      <c r="AJ44" s="68"/>
      <c r="AK44" s="68"/>
      <c r="AL44" s="69"/>
      <c r="AM44"/>
      <c r="AN44" s="70"/>
      <c r="AO44" s="69"/>
      <c r="AP44" s="130"/>
      <c r="AS44"/>
      <c r="AT44"/>
      <c r="AU44" s="68"/>
      <c r="AV44" s="68"/>
      <c r="AW44" s="69"/>
      <c r="AX44"/>
      <c r="AY44" s="70"/>
      <c r="AZ44" s="69"/>
      <c r="BA44" s="130"/>
    </row>
    <row r="45" spans="1:53" s="67" customFormat="1" ht="17.25" x14ac:dyDescent="0.15">
      <c r="C45" s="95"/>
      <c r="D45" s="95"/>
      <c r="E45" s="124"/>
      <c r="G45" s="125"/>
      <c r="H45" s="124"/>
      <c r="N45" s="95"/>
      <c r="O45" s="95"/>
      <c r="P45" s="124"/>
      <c r="R45" s="125"/>
      <c r="S45" s="124"/>
      <c r="Y45" s="95"/>
      <c r="Z45" s="95"/>
      <c r="AA45" s="124"/>
      <c r="AC45" s="125"/>
      <c r="AD45" s="124"/>
      <c r="AE45" s="130"/>
      <c r="AH45"/>
      <c r="AI45"/>
      <c r="AJ45" s="68"/>
      <c r="AK45" s="68"/>
      <c r="AL45" s="69"/>
      <c r="AM45"/>
      <c r="AN45" s="70"/>
      <c r="AO45" s="69"/>
      <c r="AP45" s="130"/>
      <c r="AS45"/>
      <c r="AT45"/>
      <c r="AU45" s="68"/>
      <c r="AV45" s="68"/>
      <c r="AW45" s="69"/>
      <c r="AX45"/>
      <c r="AY45" s="70"/>
      <c r="AZ45" s="69"/>
      <c r="BA45" s="130"/>
    </row>
    <row r="46" spans="1:53" s="67" customFormat="1" ht="17.25" x14ac:dyDescent="0.15">
      <c r="C46" s="95"/>
      <c r="D46" s="95"/>
      <c r="E46" s="124"/>
      <c r="G46" s="125"/>
      <c r="H46" s="124"/>
      <c r="N46" s="95"/>
      <c r="O46" s="95"/>
      <c r="P46" s="124"/>
      <c r="R46" s="125"/>
      <c r="S46" s="124"/>
      <c r="Y46" s="95"/>
      <c r="Z46" s="95"/>
      <c r="AA46" s="124"/>
      <c r="AC46" s="125"/>
      <c r="AD46" s="124"/>
      <c r="AH46"/>
      <c r="AI46"/>
      <c r="AJ46" s="68"/>
      <c r="AK46" s="68"/>
      <c r="AL46" s="69"/>
      <c r="AM46"/>
      <c r="AN46" s="70"/>
      <c r="AO46" s="69"/>
      <c r="AS46"/>
      <c r="AT46"/>
      <c r="AU46" s="68"/>
      <c r="AV46" s="68"/>
      <c r="AW46" s="69"/>
      <c r="AX46"/>
      <c r="AY46" s="70"/>
      <c r="AZ46" s="69"/>
    </row>
    <row r="47" spans="1:53" s="67" customFormat="1" ht="17.25" x14ac:dyDescent="0.15">
      <c r="C47" s="95"/>
      <c r="D47" s="95"/>
      <c r="E47" s="124"/>
      <c r="G47" s="125"/>
      <c r="H47" s="124"/>
      <c r="N47" s="95"/>
      <c r="O47" s="95"/>
      <c r="P47" s="124"/>
      <c r="R47" s="125"/>
      <c r="S47" s="124"/>
      <c r="Y47" s="95"/>
      <c r="Z47" s="95"/>
      <c r="AA47" s="124"/>
      <c r="AC47" s="125"/>
      <c r="AD47" s="124"/>
      <c r="AH47"/>
      <c r="AI47"/>
      <c r="AJ47" s="68"/>
      <c r="AK47" s="68"/>
      <c r="AL47" s="69"/>
      <c r="AM47"/>
      <c r="AN47" s="70"/>
      <c r="AO47" s="69"/>
      <c r="AS47"/>
      <c r="AT47"/>
      <c r="AU47" s="68"/>
      <c r="AV47" s="68"/>
      <c r="AW47" s="69"/>
      <c r="AX47"/>
      <c r="AY47" s="70"/>
      <c r="AZ47" s="69"/>
    </row>
    <row r="48" spans="1:53" s="67" customFormat="1" ht="17.25" x14ac:dyDescent="0.15">
      <c r="C48" s="95"/>
      <c r="D48" s="95"/>
      <c r="E48" s="124"/>
      <c r="G48" s="125"/>
      <c r="H48" s="124"/>
      <c r="N48" s="95"/>
      <c r="O48" s="95"/>
      <c r="P48" s="124"/>
      <c r="R48" s="125"/>
      <c r="S48" s="124"/>
      <c r="W48"/>
      <c r="X48"/>
      <c r="Y48" s="68"/>
      <c r="Z48" s="68"/>
      <c r="AA48" s="69"/>
      <c r="AB48"/>
      <c r="AC48" s="70"/>
      <c r="AD48" s="69"/>
      <c r="AH48"/>
      <c r="AI48"/>
      <c r="AJ48" s="68"/>
      <c r="AK48" s="68"/>
      <c r="AL48" s="69"/>
      <c r="AM48"/>
      <c r="AN48" s="70"/>
      <c r="AO48" s="69"/>
      <c r="AS48"/>
      <c r="AT48"/>
      <c r="AU48" s="68"/>
      <c r="AV48" s="68"/>
      <c r="AW48" s="69"/>
      <c r="AX48"/>
      <c r="AY48" s="70"/>
      <c r="AZ48" s="69"/>
    </row>
    <row r="49" spans="3:52" s="67" customFormat="1" ht="17.25" x14ac:dyDescent="0.15">
      <c r="C49" s="95"/>
      <c r="D49" s="95"/>
      <c r="E49" s="124"/>
      <c r="G49" s="125"/>
      <c r="H49" s="124"/>
      <c r="N49" s="95"/>
      <c r="O49" s="95"/>
      <c r="P49" s="124"/>
      <c r="R49" s="125"/>
      <c r="S49" s="124"/>
      <c r="W49"/>
      <c r="X49"/>
      <c r="Y49" s="68"/>
      <c r="Z49" s="68"/>
      <c r="AA49" s="69"/>
      <c r="AB49"/>
      <c r="AC49" s="70"/>
      <c r="AD49" s="69"/>
      <c r="AH49"/>
      <c r="AI49"/>
      <c r="AJ49" s="68"/>
      <c r="AK49" s="68"/>
      <c r="AL49" s="69"/>
      <c r="AM49"/>
      <c r="AN49" s="70"/>
      <c r="AO49" s="69"/>
      <c r="AS49"/>
      <c r="AT49"/>
      <c r="AU49" s="68"/>
      <c r="AV49" s="68"/>
      <c r="AW49" s="69"/>
      <c r="AX49"/>
      <c r="AY49" s="70"/>
      <c r="AZ49" s="69"/>
    </row>
    <row r="50" spans="3:52" s="67" customFormat="1" ht="17.25" x14ac:dyDescent="0.15">
      <c r="C50" s="95"/>
      <c r="D50" s="95"/>
      <c r="E50" s="124"/>
      <c r="G50" s="125"/>
      <c r="H50" s="124"/>
      <c r="L50"/>
      <c r="M50"/>
      <c r="N50" s="68"/>
      <c r="O50" s="68"/>
      <c r="P50" s="69"/>
      <c r="Q50"/>
      <c r="R50" s="70"/>
      <c r="S50" s="69"/>
      <c r="W50"/>
      <c r="X50"/>
      <c r="Y50" s="68"/>
      <c r="Z50" s="68"/>
      <c r="AA50" s="69"/>
      <c r="AB50"/>
      <c r="AC50" s="70"/>
      <c r="AD50" s="69"/>
      <c r="AH50"/>
      <c r="AI50"/>
      <c r="AJ50" s="68"/>
      <c r="AK50" s="68"/>
      <c r="AL50" s="69"/>
      <c r="AM50"/>
      <c r="AN50" s="70"/>
      <c r="AO50" s="69"/>
      <c r="AS50"/>
      <c r="AT50"/>
      <c r="AU50" s="68"/>
      <c r="AV50" s="68"/>
      <c r="AW50" s="69"/>
      <c r="AX50"/>
      <c r="AY50" s="70"/>
      <c r="AZ50" s="69"/>
    </row>
    <row r="51" spans="3:52" s="67" customFormat="1" ht="17.25" x14ac:dyDescent="0.15">
      <c r="C51" s="95"/>
      <c r="D51" s="95"/>
      <c r="E51" s="124"/>
      <c r="G51" s="125"/>
      <c r="H51" s="124"/>
      <c r="L51"/>
      <c r="M51"/>
      <c r="N51" s="68"/>
      <c r="O51" s="68"/>
      <c r="P51" s="69"/>
      <c r="Q51"/>
      <c r="R51" s="70"/>
      <c r="S51" s="69"/>
      <c r="W51"/>
      <c r="X51"/>
      <c r="Y51" s="68"/>
      <c r="Z51" s="68"/>
      <c r="AA51" s="69"/>
      <c r="AB51"/>
      <c r="AC51" s="70"/>
      <c r="AD51" s="69"/>
      <c r="AH51"/>
      <c r="AI51"/>
      <c r="AJ51" s="68"/>
      <c r="AK51" s="68"/>
      <c r="AL51" s="69"/>
      <c r="AM51"/>
      <c r="AN51" s="70"/>
      <c r="AO51" s="69"/>
      <c r="AS51"/>
      <c r="AT51"/>
      <c r="AU51" s="68"/>
      <c r="AV51" s="68"/>
      <c r="AW51" s="69"/>
      <c r="AX51"/>
      <c r="AY51" s="70"/>
      <c r="AZ51" s="69"/>
    </row>
    <row r="52" spans="3:52" s="67" customFormat="1" ht="17.25" x14ac:dyDescent="0.15">
      <c r="C52" s="95"/>
      <c r="D52" s="95"/>
      <c r="E52" s="124"/>
      <c r="G52" s="125"/>
      <c r="H52" s="124"/>
      <c r="L52"/>
      <c r="M52"/>
      <c r="N52" s="68"/>
      <c r="O52" s="68"/>
      <c r="P52" s="69"/>
      <c r="Q52"/>
      <c r="R52" s="70"/>
      <c r="S52" s="69"/>
      <c r="W52"/>
      <c r="X52"/>
      <c r="Y52" s="68"/>
      <c r="Z52" s="68"/>
      <c r="AA52" s="69"/>
      <c r="AB52"/>
      <c r="AC52" s="70"/>
      <c r="AD52" s="69"/>
      <c r="AH52"/>
      <c r="AI52"/>
      <c r="AJ52" s="68"/>
      <c r="AK52" s="68"/>
      <c r="AL52" s="69"/>
      <c r="AM52"/>
      <c r="AN52" s="70"/>
      <c r="AO52" s="69"/>
      <c r="AS52"/>
      <c r="AT52"/>
      <c r="AU52" s="68"/>
      <c r="AV52" s="68"/>
      <c r="AW52" s="69"/>
      <c r="AX52"/>
      <c r="AY52" s="70"/>
      <c r="AZ52" s="69"/>
    </row>
    <row r="53" spans="3:52" s="67" customFormat="1" ht="17.25" x14ac:dyDescent="0.15">
      <c r="C53" s="95"/>
      <c r="D53" s="95"/>
      <c r="E53" s="124"/>
      <c r="G53" s="125"/>
      <c r="H53" s="124"/>
      <c r="L53"/>
      <c r="M53"/>
      <c r="N53" s="68"/>
      <c r="O53" s="68"/>
      <c r="P53" s="69"/>
      <c r="Q53"/>
      <c r="R53" s="70"/>
      <c r="S53" s="69"/>
      <c r="W53"/>
      <c r="X53"/>
      <c r="Y53" s="68"/>
      <c r="Z53" s="68"/>
      <c r="AA53" s="69"/>
      <c r="AB53"/>
      <c r="AC53" s="70"/>
      <c r="AD53" s="69"/>
      <c r="AH53"/>
      <c r="AI53"/>
      <c r="AJ53" s="68"/>
      <c r="AK53" s="68"/>
      <c r="AL53" s="69"/>
      <c r="AM53"/>
      <c r="AN53" s="70"/>
      <c r="AO53" s="69"/>
      <c r="AS53"/>
      <c r="AT53"/>
      <c r="AU53" s="68"/>
      <c r="AV53" s="68"/>
      <c r="AW53" s="69"/>
      <c r="AX53"/>
      <c r="AY53" s="70"/>
      <c r="AZ53" s="69"/>
    </row>
  </sheetData>
  <mergeCells count="146">
    <mergeCell ref="A1:I1"/>
    <mergeCell ref="L1:T1"/>
    <mergeCell ref="W1:AE1"/>
    <mergeCell ref="AH1:AP1"/>
    <mergeCell ref="AS1:BA1"/>
    <mergeCell ref="A2:C2"/>
    <mergeCell ref="L2:N2"/>
    <mergeCell ref="W2:Y2"/>
    <mergeCell ref="AH2:AJ2"/>
    <mergeCell ref="AS2:AU2"/>
    <mergeCell ref="B7:G7"/>
    <mergeCell ref="X23:AC23"/>
    <mergeCell ref="AI23:AN23"/>
    <mergeCell ref="AT23:AY23"/>
    <mergeCell ref="M24:R24"/>
    <mergeCell ref="AI28:AK28"/>
    <mergeCell ref="AI29:AN29"/>
    <mergeCell ref="M30:R30"/>
    <mergeCell ref="AT30:AV30"/>
    <mergeCell ref="M9:M17"/>
    <mergeCell ref="M19:M23"/>
    <mergeCell ref="M25:M29"/>
    <mergeCell ref="N10:N15"/>
    <mergeCell ref="N26:N27"/>
    <mergeCell ref="P10:P15"/>
    <mergeCell ref="Q10:Q15"/>
    <mergeCell ref="R10:R15"/>
    <mergeCell ref="S10:S15"/>
    <mergeCell ref="W3:W23"/>
    <mergeCell ref="X5:X8"/>
    <mergeCell ref="X9:X17"/>
    <mergeCell ref="X18:X22"/>
    <mergeCell ref="Y10:Y15"/>
    <mergeCell ref="Y18:Y19"/>
    <mergeCell ref="AT31:AY31"/>
    <mergeCell ref="X32:Z32"/>
    <mergeCell ref="X33:AC33"/>
    <mergeCell ref="AI33:AK33"/>
    <mergeCell ref="AI34:AN34"/>
    <mergeCell ref="M35:R35"/>
    <mergeCell ref="AH35:AN35"/>
    <mergeCell ref="AT35:AV35"/>
    <mergeCell ref="M36:R36"/>
    <mergeCell ref="AH36:AN36"/>
    <mergeCell ref="AT36:AY36"/>
    <mergeCell ref="M31:M34"/>
    <mergeCell ref="N31:N34"/>
    <mergeCell ref="W24:W33"/>
    <mergeCell ref="L37:R37"/>
    <mergeCell ref="X37:Z37"/>
    <mergeCell ref="AH37:AJ37"/>
    <mergeCell ref="AK37:AN37"/>
    <mergeCell ref="AS37:AY37"/>
    <mergeCell ref="L38:N38"/>
    <mergeCell ref="O38:R38"/>
    <mergeCell ref="X38:AC38"/>
    <mergeCell ref="AH38:AJ38"/>
    <mergeCell ref="AK38:AN38"/>
    <mergeCell ref="AS38:AY38"/>
    <mergeCell ref="W34:W38"/>
    <mergeCell ref="X34:X36"/>
    <mergeCell ref="B39:G39"/>
    <mergeCell ref="L39:N39"/>
    <mergeCell ref="O39:R39"/>
    <mergeCell ref="W39:AC39"/>
    <mergeCell ref="AH39:AN39"/>
    <mergeCell ref="AS39:AU39"/>
    <mergeCell ref="AV39:AY39"/>
    <mergeCell ref="B40:G40"/>
    <mergeCell ref="L40:R40"/>
    <mergeCell ref="W40:AC40"/>
    <mergeCell ref="AH40:AN40"/>
    <mergeCell ref="AS40:AU40"/>
    <mergeCell ref="AV40:AY40"/>
    <mergeCell ref="A41:G41"/>
    <mergeCell ref="W41:Y41"/>
    <mergeCell ref="Z41:AC41"/>
    <mergeCell ref="AS41:AY41"/>
    <mergeCell ref="A42:C42"/>
    <mergeCell ref="D42:G42"/>
    <mergeCell ref="W42:Y42"/>
    <mergeCell ref="Z42:AC42"/>
    <mergeCell ref="AS42:AY42"/>
    <mergeCell ref="A43:C43"/>
    <mergeCell ref="D43:G43"/>
    <mergeCell ref="W43:AC43"/>
    <mergeCell ref="A44:G44"/>
    <mergeCell ref="W44:AC44"/>
    <mergeCell ref="A3:A40"/>
    <mergeCell ref="B3:B5"/>
    <mergeCell ref="B10:B13"/>
    <mergeCell ref="B14:B23"/>
    <mergeCell ref="B25:B29"/>
    <mergeCell ref="B30:B32"/>
    <mergeCell ref="B33:B34"/>
    <mergeCell ref="B35:B38"/>
    <mergeCell ref="C15:C20"/>
    <mergeCell ref="C22:C23"/>
    <mergeCell ref="C25:C26"/>
    <mergeCell ref="C27:C28"/>
    <mergeCell ref="C35:C38"/>
    <mergeCell ref="E15:E20"/>
    <mergeCell ref="F15:F20"/>
    <mergeCell ref="G15:G20"/>
    <mergeCell ref="H15:H20"/>
    <mergeCell ref="L3:L36"/>
    <mergeCell ref="M5:M8"/>
    <mergeCell ref="AI30:AI32"/>
    <mergeCell ref="AJ10:AJ15"/>
    <mergeCell ref="AJ18:AJ19"/>
    <mergeCell ref="AJ20:AJ21"/>
    <mergeCell ref="AJ30:AJ32"/>
    <mergeCell ref="AL10:AL15"/>
    <mergeCell ref="Y20:Y21"/>
    <mergeCell ref="Y34:Y36"/>
    <mergeCell ref="AA10:AA15"/>
    <mergeCell ref="AB10:AB15"/>
    <mergeCell ref="AC10:AC15"/>
    <mergeCell ref="AD10:AD15"/>
    <mergeCell ref="AH3:AH23"/>
    <mergeCell ref="AH24:AH29"/>
    <mergeCell ref="AH30:AH34"/>
    <mergeCell ref="AU10:AU15"/>
    <mergeCell ref="AU18:AU19"/>
    <mergeCell ref="AU20:AU21"/>
    <mergeCell ref="AU32:AU34"/>
    <mergeCell ref="AW10:AW15"/>
    <mergeCell ref="AX10:AX15"/>
    <mergeCell ref="AY10:AY15"/>
    <mergeCell ref="AZ10:AZ15"/>
    <mergeCell ref="X24:Y30"/>
    <mergeCell ref="AI24:AJ26"/>
    <mergeCell ref="AT24:AU28"/>
    <mergeCell ref="AM10:AM15"/>
    <mergeCell ref="AN10:AN15"/>
    <mergeCell ref="AO10:AO15"/>
    <mergeCell ref="AS3:AS23"/>
    <mergeCell ref="AS24:AS31"/>
    <mergeCell ref="AS32:AS36"/>
    <mergeCell ref="AT5:AT8"/>
    <mergeCell ref="AT9:AT17"/>
    <mergeCell ref="AT18:AT22"/>
    <mergeCell ref="AT32:AT34"/>
    <mergeCell ref="AI5:AI8"/>
    <mergeCell ref="AI9:AI17"/>
    <mergeCell ref="AI18:AI22"/>
  </mergeCells>
  <phoneticPr fontId="21" type="noConversion"/>
  <dataValidations count="1">
    <dataValidation showInputMessage="1" showErrorMessage="1" sqref="F21"/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K113"/>
  <sheetViews>
    <sheetView zoomScale="72" zoomScaleNormal="72" workbookViewId="0">
      <selection activeCell="B21" sqref="B21:I21"/>
    </sheetView>
  </sheetViews>
  <sheetFormatPr defaultColWidth="9.625" defaultRowHeight="16.5" x14ac:dyDescent="0.15"/>
  <cols>
    <col min="1" max="1" width="13.875" style="2" customWidth="1"/>
    <col min="2" max="2" width="18.5" style="3" customWidth="1"/>
    <col min="3" max="3" width="62.5" style="2" customWidth="1"/>
    <col min="4" max="4" width="9" style="4" customWidth="1"/>
    <col min="5" max="5" width="8.5" style="4" customWidth="1"/>
    <col min="6" max="6" width="17.375" style="5" customWidth="1"/>
    <col min="7" max="7" width="19" style="6" customWidth="1"/>
    <col min="8" max="8" width="10.625" style="6" customWidth="1"/>
    <col min="9" max="9" width="17.125" style="5" customWidth="1"/>
    <col min="10" max="10" width="17.5" style="2" customWidth="1"/>
    <col min="11" max="16384" width="9.625" style="2"/>
  </cols>
  <sheetData>
    <row r="1" spans="1:10" ht="54" customHeight="1" x14ac:dyDescent="0.15">
      <c r="A1" s="207" t="s">
        <v>143</v>
      </c>
      <c r="B1" s="208"/>
      <c r="C1" s="208"/>
      <c r="D1" s="208"/>
      <c r="E1" s="208"/>
      <c r="F1" s="208"/>
      <c r="G1" s="208"/>
      <c r="H1" s="208"/>
      <c r="I1" s="212"/>
    </row>
    <row r="2" spans="1:10" x14ac:dyDescent="0.15">
      <c r="A2" s="7" t="s">
        <v>144</v>
      </c>
      <c r="B2" s="7" t="s">
        <v>145</v>
      </c>
      <c r="C2" s="7" t="s">
        <v>146</v>
      </c>
      <c r="D2" s="7" t="s">
        <v>9</v>
      </c>
      <c r="E2" s="7" t="s">
        <v>8</v>
      </c>
      <c r="F2" s="29" t="s">
        <v>7</v>
      </c>
      <c r="G2" s="30" t="s">
        <v>147</v>
      </c>
      <c r="H2" s="30" t="s">
        <v>148</v>
      </c>
      <c r="I2" s="29" t="s">
        <v>149</v>
      </c>
    </row>
    <row r="3" spans="1:10" ht="21.95" customHeight="1" x14ac:dyDescent="0.15">
      <c r="A3" s="218" t="s">
        <v>12</v>
      </c>
      <c r="B3" s="224" t="s">
        <v>150</v>
      </c>
      <c r="C3" s="8" t="s">
        <v>151</v>
      </c>
      <c r="D3" s="9">
        <v>45</v>
      </c>
      <c r="E3" s="31" t="s">
        <v>152</v>
      </c>
      <c r="F3" s="32">
        <v>600</v>
      </c>
      <c r="G3" s="32">
        <f t="shared" ref="G3:G14" si="0">D3*F3</f>
        <v>27000</v>
      </c>
      <c r="H3" s="9">
        <v>1</v>
      </c>
      <c r="I3" s="32">
        <f t="shared" ref="I3:I14" si="1">G3*H3</f>
        <v>27000</v>
      </c>
      <c r="J3" s="44"/>
    </row>
    <row r="4" spans="1:10" x14ac:dyDescent="0.15">
      <c r="A4" s="219"/>
      <c r="B4" s="225"/>
      <c r="C4" s="10" t="s">
        <v>153</v>
      </c>
      <c r="D4" s="9">
        <v>45</v>
      </c>
      <c r="E4" s="9" t="s">
        <v>152</v>
      </c>
      <c r="F4" s="32">
        <v>150</v>
      </c>
      <c r="G4" s="32">
        <f t="shared" si="0"/>
        <v>6750</v>
      </c>
      <c r="H4" s="9">
        <v>1</v>
      </c>
      <c r="I4" s="32">
        <f t="shared" si="1"/>
        <v>6750</v>
      </c>
    </row>
    <row r="5" spans="1:10" x14ac:dyDescent="0.15">
      <c r="A5" s="219"/>
      <c r="B5" s="225"/>
      <c r="C5" s="10" t="s">
        <v>154</v>
      </c>
      <c r="D5" s="11">
        <v>20</v>
      </c>
      <c r="E5" s="11" t="s">
        <v>128</v>
      </c>
      <c r="F5" s="32">
        <v>30</v>
      </c>
      <c r="G5" s="32">
        <f t="shared" si="0"/>
        <v>600</v>
      </c>
      <c r="H5" s="9">
        <v>1</v>
      </c>
      <c r="I5" s="32">
        <f t="shared" si="1"/>
        <v>600</v>
      </c>
    </row>
    <row r="6" spans="1:10" ht="24" customHeight="1" x14ac:dyDescent="0.15">
      <c r="A6" s="219"/>
      <c r="B6" s="226" t="s">
        <v>155</v>
      </c>
      <c r="C6" s="13" t="s">
        <v>156</v>
      </c>
      <c r="D6" s="11">
        <v>1</v>
      </c>
      <c r="E6" s="11" t="s">
        <v>21</v>
      </c>
      <c r="F6" s="33">
        <v>3000</v>
      </c>
      <c r="G6" s="33">
        <f t="shared" si="0"/>
        <v>3000</v>
      </c>
      <c r="H6" s="11">
        <v>1</v>
      </c>
      <c r="I6" s="33">
        <f t="shared" si="1"/>
        <v>3000</v>
      </c>
    </row>
    <row r="7" spans="1:10" x14ac:dyDescent="0.15">
      <c r="A7" s="219"/>
      <c r="B7" s="226"/>
      <c r="C7" s="13" t="s">
        <v>157</v>
      </c>
      <c r="D7" s="11">
        <v>1</v>
      </c>
      <c r="E7" s="11" t="s">
        <v>21</v>
      </c>
      <c r="F7" s="33">
        <v>1000</v>
      </c>
      <c r="G7" s="33">
        <f t="shared" si="0"/>
        <v>1000</v>
      </c>
      <c r="H7" s="11">
        <v>1</v>
      </c>
      <c r="I7" s="33">
        <f t="shared" si="1"/>
        <v>1000</v>
      </c>
    </row>
    <row r="8" spans="1:10" x14ac:dyDescent="0.15">
      <c r="A8" s="219"/>
      <c r="B8" s="226"/>
      <c r="C8" s="8" t="s">
        <v>158</v>
      </c>
      <c r="D8" s="11">
        <v>1</v>
      </c>
      <c r="E8" s="11" t="s">
        <v>21</v>
      </c>
      <c r="F8" s="33">
        <v>1000</v>
      </c>
      <c r="G8" s="33">
        <f t="shared" si="0"/>
        <v>1000</v>
      </c>
      <c r="H8" s="11">
        <v>1</v>
      </c>
      <c r="I8" s="33">
        <f t="shared" si="1"/>
        <v>1000</v>
      </c>
    </row>
    <row r="9" spans="1:10" ht="15.95" customHeight="1" x14ac:dyDescent="0.15">
      <c r="A9" s="219"/>
      <c r="B9" s="226"/>
      <c r="C9" s="13" t="s">
        <v>159</v>
      </c>
      <c r="D9" s="11">
        <v>1</v>
      </c>
      <c r="E9" s="11" t="s">
        <v>21</v>
      </c>
      <c r="F9" s="33">
        <v>800</v>
      </c>
      <c r="G9" s="33">
        <f t="shared" si="0"/>
        <v>800</v>
      </c>
      <c r="H9" s="11">
        <v>1</v>
      </c>
      <c r="I9" s="33">
        <f t="shared" si="1"/>
        <v>800</v>
      </c>
    </row>
    <row r="10" spans="1:10" ht="15.95" customHeight="1" x14ac:dyDescent="0.15">
      <c r="A10" s="219"/>
      <c r="B10" s="227" t="s">
        <v>160</v>
      </c>
      <c r="C10" s="12" t="s">
        <v>161</v>
      </c>
      <c r="D10" s="14">
        <v>1</v>
      </c>
      <c r="E10" s="14" t="s">
        <v>38</v>
      </c>
      <c r="F10" s="34">
        <v>1600</v>
      </c>
      <c r="G10" s="32">
        <f t="shared" si="0"/>
        <v>1600</v>
      </c>
      <c r="H10" s="9">
        <v>1</v>
      </c>
      <c r="I10" s="32">
        <f t="shared" si="1"/>
        <v>1600</v>
      </c>
    </row>
    <row r="11" spans="1:10" ht="15.95" customHeight="1" x14ac:dyDescent="0.15">
      <c r="A11" s="219"/>
      <c r="B11" s="228"/>
      <c r="C11" s="12" t="s">
        <v>162</v>
      </c>
      <c r="D11" s="14">
        <v>3</v>
      </c>
      <c r="E11" s="14" t="s">
        <v>50</v>
      </c>
      <c r="F11" s="34">
        <v>140</v>
      </c>
      <c r="G11" s="32">
        <f t="shared" si="0"/>
        <v>420</v>
      </c>
      <c r="H11" s="9">
        <v>1</v>
      </c>
      <c r="I11" s="32">
        <f t="shared" si="1"/>
        <v>420</v>
      </c>
    </row>
    <row r="12" spans="1:10" ht="15.95" customHeight="1" x14ac:dyDescent="0.15">
      <c r="A12" s="219"/>
      <c r="B12" s="228"/>
      <c r="C12" s="12" t="s">
        <v>163</v>
      </c>
      <c r="D12" s="14">
        <v>110</v>
      </c>
      <c r="E12" s="14" t="s">
        <v>38</v>
      </c>
      <c r="F12" s="34">
        <v>5</v>
      </c>
      <c r="G12" s="32">
        <f t="shared" si="0"/>
        <v>550</v>
      </c>
      <c r="H12" s="9">
        <v>1</v>
      </c>
      <c r="I12" s="32">
        <f t="shared" si="1"/>
        <v>550</v>
      </c>
    </row>
    <row r="13" spans="1:10" ht="15.95" customHeight="1" x14ac:dyDescent="0.15">
      <c r="A13" s="219"/>
      <c r="B13" s="228"/>
      <c r="C13" s="12" t="s">
        <v>164</v>
      </c>
      <c r="D13" s="14">
        <v>1</v>
      </c>
      <c r="E13" s="14" t="s">
        <v>38</v>
      </c>
      <c r="F13" s="34">
        <v>140</v>
      </c>
      <c r="G13" s="32">
        <f t="shared" si="0"/>
        <v>140</v>
      </c>
      <c r="H13" s="9">
        <v>1</v>
      </c>
      <c r="I13" s="32">
        <f t="shared" si="1"/>
        <v>140</v>
      </c>
    </row>
    <row r="14" spans="1:10" ht="15.95" customHeight="1" x14ac:dyDescent="0.15">
      <c r="A14" s="219"/>
      <c r="B14" s="229"/>
      <c r="C14" s="15" t="s">
        <v>165</v>
      </c>
      <c r="D14" s="16">
        <v>41</v>
      </c>
      <c r="E14" s="14" t="s">
        <v>38</v>
      </c>
      <c r="F14" s="34">
        <v>8</v>
      </c>
      <c r="G14" s="32">
        <f t="shared" si="0"/>
        <v>328</v>
      </c>
      <c r="H14" s="9">
        <v>1</v>
      </c>
      <c r="I14" s="32">
        <f t="shared" si="1"/>
        <v>328</v>
      </c>
    </row>
    <row r="15" spans="1:10" ht="17.100000000000001" customHeight="1" x14ac:dyDescent="0.15">
      <c r="A15" s="219"/>
      <c r="B15" s="17" t="s">
        <v>166</v>
      </c>
      <c r="C15" s="18"/>
      <c r="D15" s="18"/>
      <c r="E15" s="18"/>
      <c r="F15" s="35"/>
      <c r="G15" s="36">
        <f>SUM(G3:G9)</f>
        <v>40150</v>
      </c>
      <c r="H15" s="37"/>
      <c r="I15" s="36">
        <f>SUM(I3:I14)</f>
        <v>43188</v>
      </c>
    </row>
    <row r="16" spans="1:10" x14ac:dyDescent="0.15">
      <c r="A16" s="219"/>
      <c r="B16" s="230" t="s">
        <v>167</v>
      </c>
      <c r="C16" s="19" t="s">
        <v>168</v>
      </c>
      <c r="D16" s="16">
        <v>3</v>
      </c>
      <c r="E16" s="14" t="s">
        <v>169</v>
      </c>
      <c r="F16" s="34">
        <v>300</v>
      </c>
      <c r="G16" s="32">
        <f t="shared" ref="G16:G26" si="2">D16*F16</f>
        <v>900</v>
      </c>
      <c r="H16" s="9">
        <v>1</v>
      </c>
      <c r="I16" s="32">
        <f t="shared" ref="I16:I26" si="3">G16*H16</f>
        <v>900</v>
      </c>
      <c r="J16" s="216"/>
    </row>
    <row r="17" spans="1:10" x14ac:dyDescent="0.15">
      <c r="A17" s="219"/>
      <c r="B17" s="140"/>
      <c r="C17" s="19" t="s">
        <v>170</v>
      </c>
      <c r="D17" s="16">
        <v>2</v>
      </c>
      <c r="E17" s="14" t="s">
        <v>50</v>
      </c>
      <c r="F17" s="34">
        <v>225</v>
      </c>
      <c r="G17" s="32">
        <f t="shared" si="2"/>
        <v>450</v>
      </c>
      <c r="H17" s="9">
        <v>1</v>
      </c>
      <c r="I17" s="32">
        <f t="shared" si="3"/>
        <v>450</v>
      </c>
      <c r="J17" s="216"/>
    </row>
    <row r="18" spans="1:10" x14ac:dyDescent="0.15">
      <c r="A18" s="219"/>
      <c r="B18" s="140"/>
      <c r="C18" s="19" t="s">
        <v>171</v>
      </c>
      <c r="D18" s="16">
        <v>1</v>
      </c>
      <c r="E18" s="14" t="s">
        <v>50</v>
      </c>
      <c r="F18" s="34">
        <v>150</v>
      </c>
      <c r="G18" s="32">
        <f t="shared" si="2"/>
        <v>150</v>
      </c>
      <c r="H18" s="9">
        <v>1</v>
      </c>
      <c r="I18" s="32">
        <f t="shared" si="3"/>
        <v>150</v>
      </c>
      <c r="J18" s="216"/>
    </row>
    <row r="19" spans="1:10" x14ac:dyDescent="0.15">
      <c r="A19" s="219"/>
      <c r="B19" s="140"/>
      <c r="C19" s="19" t="s">
        <v>172</v>
      </c>
      <c r="D19" s="16">
        <v>1</v>
      </c>
      <c r="E19" s="14" t="s">
        <v>28</v>
      </c>
      <c r="F19" s="34">
        <v>225</v>
      </c>
      <c r="G19" s="32">
        <f t="shared" si="2"/>
        <v>225</v>
      </c>
      <c r="H19" s="9">
        <v>1</v>
      </c>
      <c r="I19" s="32">
        <f t="shared" si="3"/>
        <v>225</v>
      </c>
      <c r="J19" s="216"/>
    </row>
    <row r="20" spans="1:10" x14ac:dyDescent="0.15">
      <c r="A20" s="219"/>
      <c r="B20" s="20"/>
      <c r="C20" s="19" t="s">
        <v>173</v>
      </c>
      <c r="D20" s="14">
        <v>1</v>
      </c>
      <c r="E20" s="14" t="s">
        <v>169</v>
      </c>
      <c r="F20" s="34">
        <v>600</v>
      </c>
      <c r="G20" s="32">
        <f t="shared" si="2"/>
        <v>600</v>
      </c>
      <c r="H20" s="9">
        <v>1</v>
      </c>
      <c r="I20" s="32">
        <f t="shared" si="3"/>
        <v>600</v>
      </c>
      <c r="J20" s="216"/>
    </row>
    <row r="21" spans="1:10" x14ac:dyDescent="0.15">
      <c r="A21" s="219"/>
      <c r="B21" s="19" t="s">
        <v>174</v>
      </c>
      <c r="C21" s="21" t="s">
        <v>175</v>
      </c>
      <c r="D21" s="16">
        <v>1</v>
      </c>
      <c r="E21" s="14" t="s">
        <v>28</v>
      </c>
      <c r="F21" s="34">
        <v>3000</v>
      </c>
      <c r="G21" s="32">
        <f t="shared" si="2"/>
        <v>3000</v>
      </c>
      <c r="H21" s="9">
        <v>1</v>
      </c>
      <c r="I21" s="32">
        <f t="shared" si="3"/>
        <v>3000</v>
      </c>
      <c r="J21" s="216"/>
    </row>
    <row r="22" spans="1:10" x14ac:dyDescent="0.15">
      <c r="A22" s="219"/>
      <c r="B22" s="230" t="s">
        <v>176</v>
      </c>
      <c r="C22" s="19" t="s">
        <v>66</v>
      </c>
      <c r="D22" s="14">
        <v>1</v>
      </c>
      <c r="E22" s="14" t="s">
        <v>177</v>
      </c>
      <c r="F22" s="34">
        <v>800</v>
      </c>
      <c r="G22" s="32">
        <f t="shared" si="2"/>
        <v>800</v>
      </c>
      <c r="H22" s="9">
        <v>1</v>
      </c>
      <c r="I22" s="32">
        <f t="shared" si="3"/>
        <v>800</v>
      </c>
      <c r="J22" s="216"/>
    </row>
    <row r="23" spans="1:10" x14ac:dyDescent="0.15">
      <c r="A23" s="219"/>
      <c r="B23" s="141"/>
      <c r="C23" s="19" t="s">
        <v>178</v>
      </c>
      <c r="D23" s="14">
        <v>1</v>
      </c>
      <c r="E23" s="14" t="s">
        <v>177</v>
      </c>
      <c r="F23" s="34">
        <v>1500</v>
      </c>
      <c r="G23" s="32">
        <f t="shared" si="2"/>
        <v>1500</v>
      </c>
      <c r="H23" s="9">
        <v>1</v>
      </c>
      <c r="I23" s="32">
        <f t="shared" si="3"/>
        <v>1500</v>
      </c>
      <c r="J23" s="216"/>
    </row>
    <row r="24" spans="1:10" x14ac:dyDescent="0.15">
      <c r="A24" s="219"/>
      <c r="B24" s="19" t="s">
        <v>179</v>
      </c>
      <c r="C24" s="21" t="s">
        <v>180</v>
      </c>
      <c r="D24" s="14">
        <v>1</v>
      </c>
      <c r="E24" s="14" t="s">
        <v>28</v>
      </c>
      <c r="F24" s="34">
        <v>500</v>
      </c>
      <c r="G24" s="32">
        <f t="shared" si="2"/>
        <v>500</v>
      </c>
      <c r="H24" s="9">
        <v>1</v>
      </c>
      <c r="I24" s="32">
        <f t="shared" si="3"/>
        <v>500</v>
      </c>
      <c r="J24" s="216"/>
    </row>
    <row r="25" spans="1:10" x14ac:dyDescent="0.15">
      <c r="A25" s="219"/>
      <c r="B25" s="230" t="s">
        <v>84</v>
      </c>
      <c r="C25" s="19" t="s">
        <v>181</v>
      </c>
      <c r="D25" s="14">
        <v>1</v>
      </c>
      <c r="E25" s="14" t="s">
        <v>32</v>
      </c>
      <c r="F25" s="34">
        <v>800</v>
      </c>
      <c r="G25" s="32">
        <f t="shared" si="2"/>
        <v>800</v>
      </c>
      <c r="H25" s="9">
        <v>1</v>
      </c>
      <c r="I25" s="32">
        <f t="shared" si="3"/>
        <v>800</v>
      </c>
      <c r="J25" s="216"/>
    </row>
    <row r="26" spans="1:10" x14ac:dyDescent="0.15">
      <c r="A26" s="219"/>
      <c r="B26" s="141"/>
      <c r="C26" s="19" t="s">
        <v>70</v>
      </c>
      <c r="D26" s="14">
        <v>1</v>
      </c>
      <c r="E26" s="14" t="s">
        <v>177</v>
      </c>
      <c r="F26" s="34">
        <v>1500</v>
      </c>
      <c r="G26" s="32">
        <f t="shared" si="2"/>
        <v>1500</v>
      </c>
      <c r="H26" s="9">
        <v>1</v>
      </c>
      <c r="I26" s="32">
        <f t="shared" si="3"/>
        <v>1500</v>
      </c>
      <c r="J26" s="216"/>
    </row>
    <row r="27" spans="1:10" ht="17.100000000000001" customHeight="1" x14ac:dyDescent="0.15">
      <c r="A27" s="219"/>
      <c r="B27" s="22" t="s">
        <v>182</v>
      </c>
      <c r="C27" s="23"/>
      <c r="D27" s="23"/>
      <c r="E27" s="23"/>
      <c r="F27" s="38"/>
      <c r="G27" s="39">
        <f>SUM(G16:G26)</f>
        <v>10425</v>
      </c>
      <c r="H27" s="40"/>
      <c r="I27" s="39">
        <f>SUM(I16:I26)</f>
        <v>10425</v>
      </c>
    </row>
    <row r="28" spans="1:10" ht="18" customHeight="1" x14ac:dyDescent="0.15">
      <c r="A28" s="219"/>
      <c r="B28" s="231" t="s">
        <v>87</v>
      </c>
      <c r="C28" s="25" t="s">
        <v>183</v>
      </c>
      <c r="D28" s="26">
        <v>1</v>
      </c>
      <c r="E28" s="14" t="s">
        <v>21</v>
      </c>
      <c r="F28" s="34">
        <v>10000</v>
      </c>
      <c r="G28" s="32">
        <f t="shared" ref="G28:G31" si="4">D28*F28</f>
        <v>10000</v>
      </c>
      <c r="H28" s="9">
        <v>1</v>
      </c>
      <c r="I28" s="32">
        <f t="shared" ref="I28:I31" si="5">G28*H28</f>
        <v>10000</v>
      </c>
    </row>
    <row r="29" spans="1:10" x14ac:dyDescent="0.15">
      <c r="A29" s="219"/>
      <c r="B29" s="232"/>
      <c r="C29" s="25" t="s">
        <v>184</v>
      </c>
      <c r="D29" s="26">
        <v>80</v>
      </c>
      <c r="E29" s="14" t="s">
        <v>177</v>
      </c>
      <c r="F29" s="34">
        <v>108</v>
      </c>
      <c r="G29" s="32">
        <f t="shared" si="4"/>
        <v>8640</v>
      </c>
      <c r="H29" s="9">
        <v>1</v>
      </c>
      <c r="I29" s="32">
        <f t="shared" si="5"/>
        <v>8640</v>
      </c>
    </row>
    <row r="30" spans="1:10" x14ac:dyDescent="0.15">
      <c r="A30" s="219"/>
      <c r="B30" s="232"/>
      <c r="C30" s="25" t="s">
        <v>185</v>
      </c>
      <c r="D30" s="26">
        <v>20</v>
      </c>
      <c r="E30" s="14" t="s">
        <v>78</v>
      </c>
      <c r="F30" s="34">
        <v>100</v>
      </c>
      <c r="G30" s="32">
        <f t="shared" si="4"/>
        <v>2000</v>
      </c>
      <c r="H30" s="9">
        <v>1</v>
      </c>
      <c r="I30" s="32">
        <f t="shared" si="5"/>
        <v>2000</v>
      </c>
    </row>
    <row r="31" spans="1:10" x14ac:dyDescent="0.15">
      <c r="A31" s="219"/>
      <c r="B31" s="233"/>
      <c r="C31" s="25" t="s">
        <v>122</v>
      </c>
      <c r="D31" s="26">
        <v>23</v>
      </c>
      <c r="E31" s="14" t="s">
        <v>97</v>
      </c>
      <c r="F31" s="34">
        <v>550</v>
      </c>
      <c r="G31" s="32">
        <f t="shared" si="4"/>
        <v>12650</v>
      </c>
      <c r="H31" s="9">
        <v>1</v>
      </c>
      <c r="I31" s="32">
        <f t="shared" si="5"/>
        <v>12650</v>
      </c>
    </row>
    <row r="32" spans="1:10" ht="17.100000000000001" customHeight="1" x14ac:dyDescent="0.15">
      <c r="A32" s="219"/>
      <c r="B32" s="22" t="s">
        <v>186</v>
      </c>
      <c r="C32" s="23"/>
      <c r="D32" s="23"/>
      <c r="E32" s="23"/>
      <c r="F32" s="38"/>
      <c r="G32" s="39">
        <f>SUM(G28:G28)</f>
        <v>10000</v>
      </c>
      <c r="H32" s="40"/>
      <c r="I32" s="39">
        <f>SUM(I28:I31)</f>
        <v>33290</v>
      </c>
    </row>
    <row r="33" spans="1:16339" s="1" customFormat="1" x14ac:dyDescent="0.15">
      <c r="A33" s="219"/>
      <c r="B33" s="234" t="s">
        <v>187</v>
      </c>
      <c r="C33" s="27" t="s">
        <v>188</v>
      </c>
      <c r="D33" s="28">
        <v>12</v>
      </c>
      <c r="E33" s="41" t="s">
        <v>68</v>
      </c>
      <c r="F33" s="34">
        <v>1500</v>
      </c>
      <c r="G33" s="32">
        <f t="shared" ref="G33:G35" si="6">D33*F33</f>
        <v>18000</v>
      </c>
      <c r="H33" s="9">
        <v>1</v>
      </c>
      <c r="I33" s="32">
        <f t="shared" ref="I33:I35" si="7">G33*H33</f>
        <v>18000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</row>
    <row r="34" spans="1:16339" s="1" customFormat="1" x14ac:dyDescent="0.15">
      <c r="A34" s="219"/>
      <c r="B34" s="235"/>
      <c r="C34" s="27" t="s">
        <v>189</v>
      </c>
      <c r="D34" s="28">
        <v>8</v>
      </c>
      <c r="E34" s="41" t="s">
        <v>68</v>
      </c>
      <c r="F34" s="34">
        <v>1000</v>
      </c>
      <c r="G34" s="32">
        <f t="shared" si="6"/>
        <v>8000</v>
      </c>
      <c r="H34" s="9">
        <v>1</v>
      </c>
      <c r="I34" s="32">
        <f t="shared" si="7"/>
        <v>8000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</row>
    <row r="35" spans="1:16339" x14ac:dyDescent="0.15">
      <c r="A35" s="219"/>
      <c r="B35" s="236"/>
      <c r="C35" s="27" t="s">
        <v>190</v>
      </c>
      <c r="D35" s="28">
        <v>3</v>
      </c>
      <c r="E35" s="41" t="s">
        <v>68</v>
      </c>
      <c r="F35" s="34">
        <v>1200</v>
      </c>
      <c r="G35" s="32">
        <f t="shared" si="6"/>
        <v>3600</v>
      </c>
      <c r="H35" s="9">
        <v>1</v>
      </c>
      <c r="I35" s="32">
        <f t="shared" si="7"/>
        <v>3600</v>
      </c>
    </row>
    <row r="36" spans="1:16339" ht="17.100000000000001" customHeight="1" x14ac:dyDescent="0.15">
      <c r="A36" s="220"/>
      <c r="B36" s="22" t="s">
        <v>191</v>
      </c>
      <c r="C36" s="23"/>
      <c r="D36" s="23"/>
      <c r="E36" s="23"/>
      <c r="F36" s="23"/>
      <c r="G36" s="39">
        <f>SUM(G33:G35)</f>
        <v>29600</v>
      </c>
      <c r="H36" s="42"/>
      <c r="I36" s="39">
        <f>SUM(I33:I35)</f>
        <v>29600</v>
      </c>
    </row>
    <row r="37" spans="1:16339" x14ac:dyDescent="0.15">
      <c r="A37" s="237" t="s">
        <v>192</v>
      </c>
      <c r="B37" s="238"/>
      <c r="C37" s="238"/>
      <c r="D37" s="238"/>
      <c r="E37" s="238"/>
      <c r="F37" s="238"/>
      <c r="G37" s="238"/>
      <c r="H37" s="239"/>
      <c r="I37" s="48">
        <f>I15+I27+I32++I36</f>
        <v>116503</v>
      </c>
    </row>
    <row r="38" spans="1:16339" ht="18" customHeight="1" x14ac:dyDescent="0.15">
      <c r="A38" s="221" t="s">
        <v>17</v>
      </c>
      <c r="B38" s="224" t="s">
        <v>150</v>
      </c>
      <c r="C38" s="8" t="s">
        <v>193</v>
      </c>
      <c r="D38" s="9">
        <v>20</v>
      </c>
      <c r="E38" s="31" t="s">
        <v>152</v>
      </c>
      <c r="F38" s="32">
        <v>600</v>
      </c>
      <c r="G38" s="32">
        <f t="shared" ref="G38:G49" si="8">D38*F38</f>
        <v>12000</v>
      </c>
      <c r="H38" s="9">
        <v>1</v>
      </c>
      <c r="I38" s="32">
        <f t="shared" ref="I38:I49" si="9">G38*H38</f>
        <v>12000</v>
      </c>
    </row>
    <row r="39" spans="1:16339" x14ac:dyDescent="0.15">
      <c r="A39" s="222"/>
      <c r="B39" s="225"/>
      <c r="C39" s="10" t="s">
        <v>194</v>
      </c>
      <c r="D39" s="9">
        <v>20</v>
      </c>
      <c r="E39" s="31" t="s">
        <v>152</v>
      </c>
      <c r="F39" s="32">
        <v>150</v>
      </c>
      <c r="G39" s="32">
        <f t="shared" si="8"/>
        <v>3000</v>
      </c>
      <c r="H39" s="9">
        <v>1</v>
      </c>
      <c r="I39" s="32">
        <f t="shared" si="9"/>
        <v>3000</v>
      </c>
    </row>
    <row r="40" spans="1:16339" x14ac:dyDescent="0.15">
      <c r="A40" s="222"/>
      <c r="B40" s="225"/>
      <c r="C40" s="10" t="s">
        <v>154</v>
      </c>
      <c r="D40" s="11">
        <v>10</v>
      </c>
      <c r="E40" s="11" t="s">
        <v>128</v>
      </c>
      <c r="F40" s="32">
        <v>30</v>
      </c>
      <c r="G40" s="32">
        <f t="shared" si="8"/>
        <v>300</v>
      </c>
      <c r="H40" s="9">
        <v>1</v>
      </c>
      <c r="I40" s="32">
        <f t="shared" si="9"/>
        <v>300</v>
      </c>
    </row>
    <row r="41" spans="1:16339" ht="17.100000000000001" customHeight="1" x14ac:dyDescent="0.15">
      <c r="A41" s="222"/>
      <c r="B41" s="226" t="s">
        <v>155</v>
      </c>
      <c r="C41" s="13" t="s">
        <v>195</v>
      </c>
      <c r="D41" s="11">
        <v>1</v>
      </c>
      <c r="E41" s="11" t="s">
        <v>21</v>
      </c>
      <c r="F41" s="33">
        <v>3000</v>
      </c>
      <c r="G41" s="33">
        <f t="shared" si="8"/>
        <v>3000</v>
      </c>
      <c r="H41" s="11">
        <v>1</v>
      </c>
      <c r="I41" s="33">
        <f t="shared" si="9"/>
        <v>3000</v>
      </c>
    </row>
    <row r="42" spans="1:16339" x14ac:dyDescent="0.15">
      <c r="A42" s="222"/>
      <c r="B42" s="226"/>
      <c r="C42" s="13" t="s">
        <v>157</v>
      </c>
      <c r="D42" s="11">
        <v>1</v>
      </c>
      <c r="E42" s="11" t="s">
        <v>21</v>
      </c>
      <c r="F42" s="33">
        <v>1000</v>
      </c>
      <c r="G42" s="33">
        <f t="shared" si="8"/>
        <v>1000</v>
      </c>
      <c r="H42" s="11">
        <v>1</v>
      </c>
      <c r="I42" s="33">
        <f t="shared" si="9"/>
        <v>1000</v>
      </c>
    </row>
    <row r="43" spans="1:16339" ht="21" customHeight="1" x14ac:dyDescent="0.15">
      <c r="A43" s="222"/>
      <c r="B43" s="226"/>
      <c r="C43" s="8" t="s">
        <v>158</v>
      </c>
      <c r="D43" s="11">
        <v>1</v>
      </c>
      <c r="E43" s="11" t="s">
        <v>21</v>
      </c>
      <c r="F43" s="33">
        <v>1000</v>
      </c>
      <c r="G43" s="33">
        <f t="shared" si="8"/>
        <v>1000</v>
      </c>
      <c r="H43" s="11">
        <v>1</v>
      </c>
      <c r="I43" s="33">
        <f t="shared" si="9"/>
        <v>1000</v>
      </c>
    </row>
    <row r="44" spans="1:16339" x14ac:dyDescent="0.15">
      <c r="A44" s="222"/>
      <c r="B44" s="226"/>
      <c r="C44" s="13" t="s">
        <v>159</v>
      </c>
      <c r="D44" s="11">
        <v>1</v>
      </c>
      <c r="E44" s="11" t="s">
        <v>21</v>
      </c>
      <c r="F44" s="33">
        <v>800</v>
      </c>
      <c r="G44" s="33">
        <f t="shared" si="8"/>
        <v>800</v>
      </c>
      <c r="H44" s="11">
        <v>1</v>
      </c>
      <c r="I44" s="33">
        <f t="shared" si="9"/>
        <v>800</v>
      </c>
    </row>
    <row r="45" spans="1:16339" x14ac:dyDescent="0.15">
      <c r="A45" s="222"/>
      <c r="B45" s="227" t="s">
        <v>160</v>
      </c>
      <c r="C45" s="12" t="s">
        <v>161</v>
      </c>
      <c r="D45" s="14">
        <v>1</v>
      </c>
      <c r="E45" s="14" t="s">
        <v>38</v>
      </c>
      <c r="F45" s="34">
        <v>1600</v>
      </c>
      <c r="G45" s="32">
        <f t="shared" si="8"/>
        <v>1600</v>
      </c>
      <c r="H45" s="9">
        <v>1</v>
      </c>
      <c r="I45" s="32">
        <f t="shared" si="9"/>
        <v>1600</v>
      </c>
    </row>
    <row r="46" spans="1:16339" x14ac:dyDescent="0.15">
      <c r="A46" s="222"/>
      <c r="B46" s="228"/>
      <c r="C46" s="12" t="s">
        <v>162</v>
      </c>
      <c r="D46" s="14">
        <v>3</v>
      </c>
      <c r="E46" s="14" t="s">
        <v>50</v>
      </c>
      <c r="F46" s="34">
        <v>140</v>
      </c>
      <c r="G46" s="32">
        <f t="shared" si="8"/>
        <v>420</v>
      </c>
      <c r="H46" s="9">
        <v>1</v>
      </c>
      <c r="I46" s="32">
        <f t="shared" si="9"/>
        <v>420</v>
      </c>
    </row>
    <row r="47" spans="1:16339" x14ac:dyDescent="0.15">
      <c r="A47" s="222"/>
      <c r="B47" s="228"/>
      <c r="C47" s="12" t="s">
        <v>163</v>
      </c>
      <c r="D47" s="14">
        <v>50</v>
      </c>
      <c r="E47" s="14" t="s">
        <v>38</v>
      </c>
      <c r="F47" s="34">
        <v>5</v>
      </c>
      <c r="G47" s="32">
        <f t="shared" si="8"/>
        <v>250</v>
      </c>
      <c r="H47" s="9">
        <v>1</v>
      </c>
      <c r="I47" s="32">
        <f t="shared" si="9"/>
        <v>250</v>
      </c>
    </row>
    <row r="48" spans="1:16339" x14ac:dyDescent="0.15">
      <c r="A48" s="222"/>
      <c r="B48" s="228"/>
      <c r="C48" s="12" t="s">
        <v>164</v>
      </c>
      <c r="D48" s="14">
        <v>1</v>
      </c>
      <c r="E48" s="14" t="s">
        <v>38</v>
      </c>
      <c r="F48" s="34">
        <v>140</v>
      </c>
      <c r="G48" s="32">
        <f t="shared" si="8"/>
        <v>140</v>
      </c>
      <c r="H48" s="9">
        <v>1</v>
      </c>
      <c r="I48" s="32">
        <f t="shared" si="9"/>
        <v>140</v>
      </c>
    </row>
    <row r="49" spans="1:9" x14ac:dyDescent="0.15">
      <c r="A49" s="222"/>
      <c r="B49" s="229"/>
      <c r="C49" s="15" t="s">
        <v>165</v>
      </c>
      <c r="D49" s="16">
        <v>10</v>
      </c>
      <c r="E49" s="14" t="s">
        <v>38</v>
      </c>
      <c r="F49" s="34">
        <v>8</v>
      </c>
      <c r="G49" s="32">
        <f t="shared" si="8"/>
        <v>80</v>
      </c>
      <c r="H49" s="9">
        <v>1</v>
      </c>
      <c r="I49" s="32">
        <f t="shared" si="9"/>
        <v>80</v>
      </c>
    </row>
    <row r="50" spans="1:9" x14ac:dyDescent="0.15">
      <c r="A50" s="222"/>
      <c r="B50" s="17" t="s">
        <v>166</v>
      </c>
      <c r="C50" s="18"/>
      <c r="D50" s="18"/>
      <c r="E50" s="18"/>
      <c r="F50" s="35"/>
      <c r="G50" s="36">
        <f>SUM(G38:G49)</f>
        <v>23590</v>
      </c>
      <c r="H50" s="37"/>
      <c r="I50" s="36">
        <f>SUM(I38:I49)</f>
        <v>23590</v>
      </c>
    </row>
    <row r="51" spans="1:9" x14ac:dyDescent="0.15">
      <c r="A51" s="222"/>
      <c r="B51" s="230" t="s">
        <v>167</v>
      </c>
      <c r="C51" s="19" t="s">
        <v>168</v>
      </c>
      <c r="D51" s="16">
        <v>3</v>
      </c>
      <c r="E51" s="14" t="s">
        <v>169</v>
      </c>
      <c r="F51" s="34">
        <v>300</v>
      </c>
      <c r="G51" s="32">
        <f t="shared" ref="G51:G58" si="10">D51*F51</f>
        <v>900</v>
      </c>
      <c r="H51" s="9">
        <v>1</v>
      </c>
      <c r="I51" s="32">
        <f t="shared" ref="I51:I58" si="11">G51*H51</f>
        <v>900</v>
      </c>
    </row>
    <row r="52" spans="1:9" x14ac:dyDescent="0.15">
      <c r="A52" s="222"/>
      <c r="B52" s="140"/>
      <c r="C52" s="19" t="s">
        <v>170</v>
      </c>
      <c r="D52" s="16">
        <v>2</v>
      </c>
      <c r="E52" s="14" t="s">
        <v>50</v>
      </c>
      <c r="F52" s="34">
        <v>225</v>
      </c>
      <c r="G52" s="32">
        <f t="shared" si="10"/>
        <v>450</v>
      </c>
      <c r="H52" s="9">
        <v>1</v>
      </c>
      <c r="I52" s="32">
        <f t="shared" si="11"/>
        <v>450</v>
      </c>
    </row>
    <row r="53" spans="1:9" x14ac:dyDescent="0.15">
      <c r="A53" s="222"/>
      <c r="B53" s="140"/>
      <c r="C53" s="19" t="s">
        <v>171</v>
      </c>
      <c r="D53" s="16">
        <v>1</v>
      </c>
      <c r="E53" s="14" t="s">
        <v>50</v>
      </c>
      <c r="F53" s="34">
        <v>150</v>
      </c>
      <c r="G53" s="32">
        <f t="shared" si="10"/>
        <v>150</v>
      </c>
      <c r="H53" s="9">
        <v>1</v>
      </c>
      <c r="I53" s="32">
        <f t="shared" si="11"/>
        <v>150</v>
      </c>
    </row>
    <row r="54" spans="1:9" x14ac:dyDescent="0.15">
      <c r="A54" s="222"/>
      <c r="B54" s="140"/>
      <c r="C54" s="19" t="s">
        <v>172</v>
      </c>
      <c r="D54" s="16">
        <v>1</v>
      </c>
      <c r="E54" s="14" t="s">
        <v>28</v>
      </c>
      <c r="F54" s="34">
        <v>225</v>
      </c>
      <c r="G54" s="32">
        <f t="shared" si="10"/>
        <v>225</v>
      </c>
      <c r="H54" s="9">
        <v>1</v>
      </c>
      <c r="I54" s="32">
        <f t="shared" si="11"/>
        <v>225</v>
      </c>
    </row>
    <row r="55" spans="1:9" x14ac:dyDescent="0.15">
      <c r="A55" s="222"/>
      <c r="B55" s="20"/>
      <c r="C55" s="19" t="s">
        <v>173</v>
      </c>
      <c r="D55" s="14">
        <v>1</v>
      </c>
      <c r="E55" s="14" t="s">
        <v>169</v>
      </c>
      <c r="F55" s="34">
        <v>600</v>
      </c>
      <c r="G55" s="32">
        <f t="shared" si="10"/>
        <v>600</v>
      </c>
      <c r="H55" s="9">
        <v>1</v>
      </c>
      <c r="I55" s="32">
        <f t="shared" si="11"/>
        <v>600</v>
      </c>
    </row>
    <row r="56" spans="1:9" x14ac:dyDescent="0.15">
      <c r="A56" s="222"/>
      <c r="B56" s="19" t="s">
        <v>174</v>
      </c>
      <c r="C56" s="21" t="s">
        <v>175</v>
      </c>
      <c r="D56" s="16">
        <v>1</v>
      </c>
      <c r="E56" s="14" t="s">
        <v>28</v>
      </c>
      <c r="F56" s="34">
        <v>1500</v>
      </c>
      <c r="G56" s="32">
        <f t="shared" si="10"/>
        <v>1500</v>
      </c>
      <c r="H56" s="9">
        <v>1</v>
      </c>
      <c r="I56" s="32">
        <f t="shared" si="11"/>
        <v>1500</v>
      </c>
    </row>
    <row r="57" spans="1:9" x14ac:dyDescent="0.15">
      <c r="A57" s="222"/>
      <c r="B57" s="230" t="s">
        <v>176</v>
      </c>
      <c r="C57" s="19" t="s">
        <v>66</v>
      </c>
      <c r="D57" s="14">
        <v>1</v>
      </c>
      <c r="E57" s="14" t="s">
        <v>177</v>
      </c>
      <c r="F57" s="34">
        <v>500</v>
      </c>
      <c r="G57" s="32">
        <f t="shared" si="10"/>
        <v>500</v>
      </c>
      <c r="H57" s="9">
        <v>1</v>
      </c>
      <c r="I57" s="32">
        <f t="shared" si="11"/>
        <v>500</v>
      </c>
    </row>
    <row r="58" spans="1:9" x14ac:dyDescent="0.15">
      <c r="A58" s="222"/>
      <c r="B58" s="141"/>
      <c r="C58" s="19" t="s">
        <v>178</v>
      </c>
      <c r="D58" s="14">
        <v>1</v>
      </c>
      <c r="E58" s="14" t="s">
        <v>177</v>
      </c>
      <c r="F58" s="34">
        <v>1500</v>
      </c>
      <c r="G58" s="32">
        <f t="shared" si="10"/>
        <v>1500</v>
      </c>
      <c r="H58" s="9">
        <v>1</v>
      </c>
      <c r="I58" s="32">
        <f t="shared" si="11"/>
        <v>1500</v>
      </c>
    </row>
    <row r="59" spans="1:9" x14ac:dyDescent="0.15">
      <c r="A59" s="222"/>
      <c r="B59" s="22" t="s">
        <v>182</v>
      </c>
      <c r="C59" s="23"/>
      <c r="D59" s="23"/>
      <c r="E59" s="23"/>
      <c r="F59" s="38"/>
      <c r="G59" s="39">
        <f>SUM(G51:G58)</f>
        <v>5825</v>
      </c>
      <c r="H59" s="40"/>
      <c r="I59" s="39">
        <f>SUM(I51:I58)</f>
        <v>5825</v>
      </c>
    </row>
    <row r="60" spans="1:9" x14ac:dyDescent="0.15">
      <c r="A60" s="222"/>
      <c r="B60" s="234" t="s">
        <v>187</v>
      </c>
      <c r="C60" s="25" t="s">
        <v>196</v>
      </c>
      <c r="D60" s="28">
        <v>6</v>
      </c>
      <c r="E60" s="41" t="s">
        <v>68</v>
      </c>
      <c r="F60" s="34">
        <v>1500</v>
      </c>
      <c r="G60" s="32">
        <f t="shared" ref="G60:G62" si="12">D60*F60</f>
        <v>9000</v>
      </c>
      <c r="H60" s="9">
        <v>1</v>
      </c>
      <c r="I60" s="32">
        <f t="shared" ref="I60:I62" si="13">G60*H60</f>
        <v>9000</v>
      </c>
    </row>
    <row r="61" spans="1:9" x14ac:dyDescent="0.15">
      <c r="A61" s="222"/>
      <c r="B61" s="235"/>
      <c r="C61" s="25" t="s">
        <v>197</v>
      </c>
      <c r="D61" s="28">
        <v>4</v>
      </c>
      <c r="E61" s="41" t="s">
        <v>68</v>
      </c>
      <c r="F61" s="34">
        <v>1000</v>
      </c>
      <c r="G61" s="32">
        <f t="shared" si="12"/>
        <v>4000</v>
      </c>
      <c r="H61" s="9">
        <v>1</v>
      </c>
      <c r="I61" s="32">
        <f t="shared" si="13"/>
        <v>4000</v>
      </c>
    </row>
    <row r="62" spans="1:9" x14ac:dyDescent="0.15">
      <c r="A62" s="222"/>
      <c r="B62" s="236"/>
      <c r="C62" s="25" t="s">
        <v>198</v>
      </c>
      <c r="D62" s="28">
        <v>2</v>
      </c>
      <c r="E62" s="41" t="s">
        <v>68</v>
      </c>
      <c r="F62" s="34">
        <v>1200</v>
      </c>
      <c r="G62" s="32">
        <f t="shared" si="12"/>
        <v>2400</v>
      </c>
      <c r="H62" s="9">
        <v>1</v>
      </c>
      <c r="I62" s="32">
        <f t="shared" si="13"/>
        <v>2400</v>
      </c>
    </row>
    <row r="63" spans="1:9" x14ac:dyDescent="0.15">
      <c r="A63" s="223"/>
      <c r="B63" s="22" t="s">
        <v>186</v>
      </c>
      <c r="C63" s="23"/>
      <c r="D63" s="23"/>
      <c r="E63" s="23"/>
      <c r="F63" s="23"/>
      <c r="G63" s="39">
        <f>SUM(G60:G62)</f>
        <v>15400</v>
      </c>
      <c r="H63" s="42"/>
      <c r="I63" s="39">
        <f>SUM(I60:I62)</f>
        <v>15400</v>
      </c>
    </row>
    <row r="64" spans="1:9" x14ac:dyDescent="0.15">
      <c r="A64" s="237" t="s">
        <v>199</v>
      </c>
      <c r="B64" s="238"/>
      <c r="C64" s="238"/>
      <c r="D64" s="238"/>
      <c r="E64" s="238"/>
      <c r="F64" s="238"/>
      <c r="G64" s="238"/>
      <c r="H64" s="239"/>
      <c r="I64" s="48">
        <f>I50+I59+I63</f>
        <v>44815</v>
      </c>
    </row>
    <row r="65" spans="1:9" x14ac:dyDescent="0.15">
      <c r="A65" s="221" t="s">
        <v>200</v>
      </c>
      <c r="B65" s="224" t="s">
        <v>150</v>
      </c>
      <c r="C65" s="8" t="s">
        <v>201</v>
      </c>
      <c r="D65" s="9">
        <v>40</v>
      </c>
      <c r="E65" s="31" t="s">
        <v>152</v>
      </c>
      <c r="F65" s="32">
        <v>600</v>
      </c>
      <c r="G65" s="32">
        <f t="shared" ref="G65:G75" si="14">D65*F65</f>
        <v>24000</v>
      </c>
      <c r="H65" s="11">
        <v>3</v>
      </c>
      <c r="I65" s="32">
        <f t="shared" ref="I65:I75" si="15">G65*H65</f>
        <v>72000</v>
      </c>
    </row>
    <row r="66" spans="1:9" x14ac:dyDescent="0.15">
      <c r="A66" s="222"/>
      <c r="B66" s="225"/>
      <c r="C66" s="10" t="s">
        <v>202</v>
      </c>
      <c r="D66" s="9">
        <v>40</v>
      </c>
      <c r="E66" s="9" t="s">
        <v>152</v>
      </c>
      <c r="F66" s="32">
        <v>150</v>
      </c>
      <c r="G66" s="32">
        <f t="shared" si="14"/>
        <v>6000</v>
      </c>
      <c r="H66" s="11">
        <v>3</v>
      </c>
      <c r="I66" s="32">
        <f t="shared" si="15"/>
        <v>18000</v>
      </c>
    </row>
    <row r="67" spans="1:9" x14ac:dyDescent="0.15">
      <c r="A67" s="222"/>
      <c r="B67" s="225"/>
      <c r="C67" s="10" t="s">
        <v>154</v>
      </c>
      <c r="D67" s="11">
        <v>15</v>
      </c>
      <c r="E67" s="11" t="s">
        <v>128</v>
      </c>
      <c r="F67" s="32">
        <v>30</v>
      </c>
      <c r="G67" s="32">
        <f t="shared" si="14"/>
        <v>450</v>
      </c>
      <c r="H67" s="11">
        <v>3</v>
      </c>
      <c r="I67" s="32">
        <f t="shared" si="15"/>
        <v>1350</v>
      </c>
    </row>
    <row r="68" spans="1:9" x14ac:dyDescent="0.15">
      <c r="A68" s="222"/>
      <c r="B68" s="243" t="s">
        <v>155</v>
      </c>
      <c r="C68" s="13" t="s">
        <v>157</v>
      </c>
      <c r="D68" s="11">
        <v>1</v>
      </c>
      <c r="E68" s="11" t="s">
        <v>21</v>
      </c>
      <c r="F68" s="33">
        <v>1000</v>
      </c>
      <c r="G68" s="33">
        <f t="shared" si="14"/>
        <v>1000</v>
      </c>
      <c r="H68" s="11">
        <v>3</v>
      </c>
      <c r="I68" s="33">
        <f t="shared" si="15"/>
        <v>3000</v>
      </c>
    </row>
    <row r="69" spans="1:9" x14ac:dyDescent="0.15">
      <c r="A69" s="222"/>
      <c r="B69" s="244"/>
      <c r="C69" s="8" t="s">
        <v>158</v>
      </c>
      <c r="D69" s="11">
        <v>1</v>
      </c>
      <c r="E69" s="11" t="s">
        <v>21</v>
      </c>
      <c r="F69" s="33">
        <v>1000</v>
      </c>
      <c r="G69" s="33">
        <f t="shared" si="14"/>
        <v>1000</v>
      </c>
      <c r="H69" s="11">
        <v>3</v>
      </c>
      <c r="I69" s="33">
        <f t="shared" si="15"/>
        <v>3000</v>
      </c>
    </row>
    <row r="70" spans="1:9" x14ac:dyDescent="0.15">
      <c r="A70" s="222"/>
      <c r="B70" s="245"/>
      <c r="C70" s="13" t="s">
        <v>159</v>
      </c>
      <c r="D70" s="11">
        <v>1</v>
      </c>
      <c r="E70" s="11" t="s">
        <v>21</v>
      </c>
      <c r="F70" s="33">
        <v>800</v>
      </c>
      <c r="G70" s="33">
        <f t="shared" si="14"/>
        <v>800</v>
      </c>
      <c r="H70" s="11">
        <v>3</v>
      </c>
      <c r="I70" s="33">
        <f t="shared" si="15"/>
        <v>2400</v>
      </c>
    </row>
    <row r="71" spans="1:9" x14ac:dyDescent="0.15">
      <c r="A71" s="222"/>
      <c r="B71" s="227" t="s">
        <v>160</v>
      </c>
      <c r="C71" s="12" t="s">
        <v>161</v>
      </c>
      <c r="D71" s="14">
        <v>1</v>
      </c>
      <c r="E71" s="14" t="s">
        <v>38</v>
      </c>
      <c r="F71" s="34">
        <v>1600</v>
      </c>
      <c r="G71" s="32">
        <f t="shared" si="14"/>
        <v>1600</v>
      </c>
      <c r="H71" s="9">
        <v>3</v>
      </c>
      <c r="I71" s="32">
        <f t="shared" si="15"/>
        <v>4800</v>
      </c>
    </row>
    <row r="72" spans="1:9" x14ac:dyDescent="0.15">
      <c r="A72" s="222"/>
      <c r="B72" s="228"/>
      <c r="C72" s="12" t="s">
        <v>162</v>
      </c>
      <c r="D72" s="14">
        <v>3</v>
      </c>
      <c r="E72" s="14" t="s">
        <v>50</v>
      </c>
      <c r="F72" s="34">
        <v>140</v>
      </c>
      <c r="G72" s="32">
        <f t="shared" si="14"/>
        <v>420</v>
      </c>
      <c r="H72" s="9">
        <v>3</v>
      </c>
      <c r="I72" s="32">
        <f t="shared" si="15"/>
        <v>1260</v>
      </c>
    </row>
    <row r="73" spans="1:9" x14ac:dyDescent="0.15">
      <c r="A73" s="222"/>
      <c r="B73" s="228"/>
      <c r="C73" s="12" t="s">
        <v>163</v>
      </c>
      <c r="D73" s="14">
        <v>50</v>
      </c>
      <c r="E73" s="14" t="s">
        <v>38</v>
      </c>
      <c r="F73" s="34">
        <v>5</v>
      </c>
      <c r="G73" s="32">
        <f t="shared" si="14"/>
        <v>250</v>
      </c>
      <c r="H73" s="9">
        <v>3</v>
      </c>
      <c r="I73" s="32">
        <f t="shared" si="15"/>
        <v>750</v>
      </c>
    </row>
    <row r="74" spans="1:9" x14ac:dyDescent="0.15">
      <c r="A74" s="222"/>
      <c r="B74" s="228"/>
      <c r="C74" s="12" t="s">
        <v>164</v>
      </c>
      <c r="D74" s="14">
        <v>1</v>
      </c>
      <c r="E74" s="14" t="s">
        <v>38</v>
      </c>
      <c r="F74" s="34">
        <v>150</v>
      </c>
      <c r="G74" s="32">
        <f t="shared" si="14"/>
        <v>150</v>
      </c>
      <c r="H74" s="9">
        <v>3</v>
      </c>
      <c r="I74" s="32">
        <f t="shared" si="15"/>
        <v>450</v>
      </c>
    </row>
    <row r="75" spans="1:9" x14ac:dyDescent="0.15">
      <c r="A75" s="222"/>
      <c r="B75" s="229"/>
      <c r="C75" s="15" t="s">
        <v>165</v>
      </c>
      <c r="D75" s="16">
        <v>10</v>
      </c>
      <c r="E75" s="14" t="s">
        <v>38</v>
      </c>
      <c r="F75" s="34">
        <v>8</v>
      </c>
      <c r="G75" s="32">
        <f t="shared" si="14"/>
        <v>80</v>
      </c>
      <c r="H75" s="9">
        <v>3</v>
      </c>
      <c r="I75" s="32">
        <f t="shared" si="15"/>
        <v>240</v>
      </c>
    </row>
    <row r="76" spans="1:9" x14ac:dyDescent="0.15">
      <c r="A76" s="222"/>
      <c r="B76" s="17" t="s">
        <v>166</v>
      </c>
      <c r="C76" s="18"/>
      <c r="D76" s="18"/>
      <c r="E76" s="18"/>
      <c r="F76" s="35"/>
      <c r="G76" s="36">
        <f>SUM(G65:G70)</f>
        <v>33250</v>
      </c>
      <c r="H76" s="37"/>
      <c r="I76" s="36">
        <f>SUM(I65:I75)</f>
        <v>107250</v>
      </c>
    </row>
    <row r="77" spans="1:9" x14ac:dyDescent="0.15">
      <c r="A77" s="222"/>
      <c r="B77" s="230" t="s">
        <v>167</v>
      </c>
      <c r="C77" s="19" t="s">
        <v>168</v>
      </c>
      <c r="D77" s="16">
        <v>3</v>
      </c>
      <c r="E77" s="14" t="s">
        <v>169</v>
      </c>
      <c r="F77" s="34">
        <v>300</v>
      </c>
      <c r="G77" s="32">
        <f t="shared" ref="G77:G84" si="16">D77*F77</f>
        <v>900</v>
      </c>
      <c r="H77" s="11">
        <v>3</v>
      </c>
      <c r="I77" s="32">
        <f t="shared" ref="I77:I84" si="17">G77*H77</f>
        <v>2700</v>
      </c>
    </row>
    <row r="78" spans="1:9" x14ac:dyDescent="0.15">
      <c r="A78" s="222"/>
      <c r="B78" s="140"/>
      <c r="C78" s="19" t="s">
        <v>170</v>
      </c>
      <c r="D78" s="16">
        <v>2</v>
      </c>
      <c r="E78" s="14" t="s">
        <v>50</v>
      </c>
      <c r="F78" s="34">
        <v>225</v>
      </c>
      <c r="G78" s="32">
        <f t="shared" si="16"/>
        <v>450</v>
      </c>
      <c r="H78" s="11">
        <v>3</v>
      </c>
      <c r="I78" s="32">
        <f t="shared" si="17"/>
        <v>1350</v>
      </c>
    </row>
    <row r="79" spans="1:9" x14ac:dyDescent="0.15">
      <c r="A79" s="222"/>
      <c r="B79" s="140"/>
      <c r="C79" s="19" t="s">
        <v>171</v>
      </c>
      <c r="D79" s="16">
        <v>1</v>
      </c>
      <c r="E79" s="14" t="s">
        <v>50</v>
      </c>
      <c r="F79" s="34">
        <v>150</v>
      </c>
      <c r="G79" s="32">
        <f t="shared" si="16"/>
        <v>150</v>
      </c>
      <c r="H79" s="11">
        <v>3</v>
      </c>
      <c r="I79" s="32">
        <f t="shared" si="17"/>
        <v>450</v>
      </c>
    </row>
    <row r="80" spans="1:9" x14ac:dyDescent="0.15">
      <c r="A80" s="222"/>
      <c r="B80" s="140"/>
      <c r="C80" s="19" t="s">
        <v>172</v>
      </c>
      <c r="D80" s="16">
        <v>1</v>
      </c>
      <c r="E80" s="14" t="s">
        <v>28</v>
      </c>
      <c r="F80" s="34">
        <v>225</v>
      </c>
      <c r="G80" s="32">
        <f t="shared" si="16"/>
        <v>225</v>
      </c>
      <c r="H80" s="11">
        <v>3</v>
      </c>
      <c r="I80" s="32">
        <f t="shared" si="17"/>
        <v>675</v>
      </c>
    </row>
    <row r="81" spans="1:9" x14ac:dyDescent="0.15">
      <c r="A81" s="222"/>
      <c r="B81" s="20"/>
      <c r="C81" s="19" t="s">
        <v>173</v>
      </c>
      <c r="D81" s="14">
        <v>1</v>
      </c>
      <c r="E81" s="14" t="s">
        <v>169</v>
      </c>
      <c r="F81" s="34">
        <v>600</v>
      </c>
      <c r="G81" s="32">
        <f t="shared" si="16"/>
        <v>600</v>
      </c>
      <c r="H81" s="11">
        <v>3</v>
      </c>
      <c r="I81" s="32">
        <f t="shared" si="17"/>
        <v>1800</v>
      </c>
    </row>
    <row r="82" spans="1:9" x14ac:dyDescent="0.15">
      <c r="A82" s="222"/>
      <c r="B82" s="19" t="s">
        <v>174</v>
      </c>
      <c r="C82" s="21" t="s">
        <v>175</v>
      </c>
      <c r="D82" s="16">
        <v>1</v>
      </c>
      <c r="E82" s="14" t="s">
        <v>28</v>
      </c>
      <c r="F82" s="34">
        <v>1500</v>
      </c>
      <c r="G82" s="32">
        <f t="shared" si="16"/>
        <v>1500</v>
      </c>
      <c r="H82" s="11">
        <v>3</v>
      </c>
      <c r="I82" s="32">
        <f t="shared" si="17"/>
        <v>4500</v>
      </c>
    </row>
    <row r="83" spans="1:9" x14ac:dyDescent="0.15">
      <c r="A83" s="222"/>
      <c r="B83" s="230" t="s">
        <v>176</v>
      </c>
      <c r="C83" s="19" t="s">
        <v>66</v>
      </c>
      <c r="D83" s="14">
        <v>1</v>
      </c>
      <c r="E83" s="14" t="s">
        <v>177</v>
      </c>
      <c r="F83" s="34">
        <v>500</v>
      </c>
      <c r="G83" s="32">
        <f t="shared" si="16"/>
        <v>500</v>
      </c>
      <c r="H83" s="9">
        <v>3</v>
      </c>
      <c r="I83" s="32">
        <f t="shared" si="17"/>
        <v>1500</v>
      </c>
    </row>
    <row r="84" spans="1:9" x14ac:dyDescent="0.15">
      <c r="A84" s="222"/>
      <c r="B84" s="141"/>
      <c r="C84" s="19" t="s">
        <v>178</v>
      </c>
      <c r="D84" s="14">
        <v>1</v>
      </c>
      <c r="E84" s="14" t="s">
        <v>177</v>
      </c>
      <c r="F84" s="34">
        <v>1500</v>
      </c>
      <c r="G84" s="32">
        <f t="shared" si="16"/>
        <v>1500</v>
      </c>
      <c r="H84" s="9">
        <v>3</v>
      </c>
      <c r="I84" s="32">
        <f t="shared" si="17"/>
        <v>4500</v>
      </c>
    </row>
    <row r="85" spans="1:9" x14ac:dyDescent="0.15">
      <c r="A85" s="222"/>
      <c r="B85" s="22" t="s">
        <v>182</v>
      </c>
      <c r="C85" s="23"/>
      <c r="D85" s="23"/>
      <c r="E85" s="23"/>
      <c r="F85" s="38"/>
      <c r="G85" s="39">
        <f>SUM(G77:G84)</f>
        <v>5825</v>
      </c>
      <c r="H85" s="40"/>
      <c r="I85" s="39">
        <f>SUM(I77:I84)</f>
        <v>17475</v>
      </c>
    </row>
    <row r="86" spans="1:9" x14ac:dyDescent="0.15">
      <c r="A86" s="222"/>
      <c r="B86" s="24" t="s">
        <v>87</v>
      </c>
      <c r="C86" s="25" t="s">
        <v>183</v>
      </c>
      <c r="D86" s="26">
        <v>1</v>
      </c>
      <c r="E86" s="14" t="s">
        <v>21</v>
      </c>
      <c r="F86" s="34">
        <v>7000</v>
      </c>
      <c r="G86" s="32">
        <f t="shared" ref="G86:G90" si="18">D86*F86</f>
        <v>7000</v>
      </c>
      <c r="H86" s="9">
        <v>3</v>
      </c>
      <c r="I86" s="32">
        <f t="shared" ref="I86:I90" si="19">G86*H86</f>
        <v>21000</v>
      </c>
    </row>
    <row r="87" spans="1:9" x14ac:dyDescent="0.15">
      <c r="A87" s="222"/>
      <c r="B87" s="22" t="s">
        <v>186</v>
      </c>
      <c r="C87" s="23"/>
      <c r="D87" s="23"/>
      <c r="E87" s="23"/>
      <c r="F87" s="38"/>
      <c r="G87" s="39">
        <f>SUM(G81:G86)</f>
        <v>16925</v>
      </c>
      <c r="H87" s="40"/>
      <c r="I87" s="39">
        <f>SUM(I86:I86)</f>
        <v>21000</v>
      </c>
    </row>
    <row r="88" spans="1:9" x14ac:dyDescent="0.15">
      <c r="A88" s="222"/>
      <c r="B88" s="234" t="s">
        <v>187</v>
      </c>
      <c r="C88" s="25" t="s">
        <v>196</v>
      </c>
      <c r="D88" s="28">
        <v>6</v>
      </c>
      <c r="E88" s="41" t="s">
        <v>68</v>
      </c>
      <c r="F88" s="34">
        <v>1500</v>
      </c>
      <c r="G88" s="32">
        <f t="shared" si="18"/>
        <v>9000</v>
      </c>
      <c r="H88" s="9">
        <v>3</v>
      </c>
      <c r="I88" s="32">
        <f t="shared" si="19"/>
        <v>27000</v>
      </c>
    </row>
    <row r="89" spans="1:9" x14ac:dyDescent="0.15">
      <c r="A89" s="222"/>
      <c r="B89" s="235"/>
      <c r="C89" s="25" t="s">
        <v>197</v>
      </c>
      <c r="D89" s="28">
        <v>4</v>
      </c>
      <c r="E89" s="41" t="s">
        <v>68</v>
      </c>
      <c r="F89" s="34">
        <v>1000</v>
      </c>
      <c r="G89" s="32">
        <f t="shared" si="18"/>
        <v>4000</v>
      </c>
      <c r="H89" s="9">
        <v>3</v>
      </c>
      <c r="I89" s="32">
        <f t="shared" si="19"/>
        <v>12000</v>
      </c>
    </row>
    <row r="90" spans="1:9" x14ac:dyDescent="0.15">
      <c r="A90" s="222"/>
      <c r="B90" s="236"/>
      <c r="C90" s="25" t="s">
        <v>198</v>
      </c>
      <c r="D90" s="28">
        <v>2</v>
      </c>
      <c r="E90" s="41" t="s">
        <v>68</v>
      </c>
      <c r="F90" s="34">
        <v>1200</v>
      </c>
      <c r="G90" s="32">
        <f t="shared" si="18"/>
        <v>2400</v>
      </c>
      <c r="H90" s="9">
        <v>3</v>
      </c>
      <c r="I90" s="32">
        <f t="shared" si="19"/>
        <v>7200</v>
      </c>
    </row>
    <row r="91" spans="1:9" x14ac:dyDescent="0.15">
      <c r="A91" s="223"/>
      <c r="B91" s="22" t="s">
        <v>203</v>
      </c>
      <c r="C91" s="23"/>
      <c r="D91" s="23"/>
      <c r="E91" s="23"/>
      <c r="F91" s="23"/>
      <c r="G91" s="39">
        <f>SUM(G88:G90)</f>
        <v>15400</v>
      </c>
      <c r="H91" s="42"/>
      <c r="I91" s="39">
        <f>SUM(I88:I90)</f>
        <v>46200</v>
      </c>
    </row>
    <row r="92" spans="1:9" x14ac:dyDescent="0.15">
      <c r="A92" s="240" t="s">
        <v>204</v>
      </c>
      <c r="B92" s="241"/>
      <c r="C92" s="241"/>
      <c r="D92" s="241"/>
      <c r="E92" s="241"/>
      <c r="F92" s="241"/>
      <c r="G92" s="241"/>
      <c r="H92" s="242"/>
      <c r="I92" s="59">
        <f>I76+I85+I91+I87</f>
        <v>191925</v>
      </c>
    </row>
    <row r="93" spans="1:9" ht="21.95" customHeight="1" x14ac:dyDescent="0.15">
      <c r="A93" s="217" t="s">
        <v>83</v>
      </c>
      <c r="B93" s="217"/>
      <c r="C93" s="217"/>
      <c r="D93" s="217"/>
      <c r="E93" s="217"/>
      <c r="F93" s="217"/>
      <c r="G93" s="217"/>
      <c r="H93" s="217"/>
      <c r="I93" s="60">
        <f>I37+I64+I92</f>
        <v>353243</v>
      </c>
    </row>
    <row r="94" spans="1:9" x14ac:dyDescent="0.15">
      <c r="A94" s="217" t="s">
        <v>205</v>
      </c>
      <c r="B94" s="217"/>
      <c r="C94" s="217"/>
      <c r="D94" s="217"/>
      <c r="E94" s="217"/>
      <c r="F94" s="217"/>
      <c r="G94" s="217"/>
      <c r="H94" s="217"/>
      <c r="I94" s="60">
        <f>I93*1.06</f>
        <v>374437.58</v>
      </c>
    </row>
    <row r="95" spans="1:9" x14ac:dyDescent="0.15">
      <c r="A95" s="4"/>
      <c r="B95" s="4"/>
      <c r="C95" s="4"/>
      <c r="F95" s="4"/>
      <c r="G95" s="4"/>
      <c r="H95" s="4"/>
    </row>
    <row r="103" spans="1:6" hidden="1" x14ac:dyDescent="0.15">
      <c r="B103" s="2"/>
      <c r="D103" s="2"/>
      <c r="E103" s="2"/>
      <c r="F103" s="2"/>
    </row>
    <row r="104" spans="1:6" hidden="1" x14ac:dyDescent="0.15">
      <c r="B104" s="4" t="s">
        <v>206</v>
      </c>
      <c r="C104" s="4" t="s">
        <v>207</v>
      </c>
      <c r="D104" s="4" t="s">
        <v>208</v>
      </c>
      <c r="E104" s="2" t="s">
        <v>209</v>
      </c>
      <c r="F104" s="2"/>
    </row>
    <row r="105" spans="1:6" hidden="1" x14ac:dyDescent="0.15">
      <c r="A105" s="2" t="s">
        <v>210</v>
      </c>
      <c r="B105" s="4">
        <v>137022</v>
      </c>
      <c r="C105" s="4">
        <v>41546</v>
      </c>
      <c r="D105" s="4">
        <f>60278.3*3</f>
        <v>180834.9</v>
      </c>
      <c r="E105" s="58">
        <f>B105+C105+D105</f>
        <v>359402.9</v>
      </c>
      <c r="F105" s="2">
        <f>E105*40%</f>
        <v>143761.16</v>
      </c>
    </row>
    <row r="106" spans="1:6" hidden="1" x14ac:dyDescent="0.15">
      <c r="B106" s="2"/>
      <c r="D106" s="2"/>
      <c r="E106" s="2"/>
      <c r="F106" s="2"/>
    </row>
    <row r="107" spans="1:6" hidden="1" x14ac:dyDescent="0.15"/>
    <row r="108" spans="1:6" hidden="1" x14ac:dyDescent="0.15"/>
    <row r="109" spans="1:6" hidden="1" x14ac:dyDescent="0.15"/>
    <row r="110" spans="1:6" hidden="1" x14ac:dyDescent="0.15"/>
    <row r="111" spans="1:6" hidden="1" x14ac:dyDescent="0.15"/>
    <row r="112" spans="1:6" ht="26.1" customHeight="1" x14ac:dyDescent="0.15"/>
    <row r="113" ht="32.1" customHeight="1" x14ac:dyDescent="0.15"/>
  </sheetData>
  <mergeCells count="30">
    <mergeCell ref="A93:H93"/>
    <mergeCell ref="B57:B58"/>
    <mergeCell ref="B60:B62"/>
    <mergeCell ref="B65:B67"/>
    <mergeCell ref="B68:B70"/>
    <mergeCell ref="B71:B75"/>
    <mergeCell ref="B77:B80"/>
    <mergeCell ref="B83:B84"/>
    <mergeCell ref="B88:B90"/>
    <mergeCell ref="B51:B54"/>
    <mergeCell ref="A1:I1"/>
    <mergeCell ref="A37:H37"/>
    <mergeCell ref="A64:H64"/>
    <mergeCell ref="A92:H92"/>
    <mergeCell ref="J16:J26"/>
    <mergeCell ref="A94:H94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</mergeCells>
  <phoneticPr fontId="21" type="noConversion"/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Z113"/>
  <sheetViews>
    <sheetView tabSelected="1" topLeftCell="G1" zoomScale="72" zoomScaleNormal="72" workbookViewId="0">
      <selection activeCell="T14" sqref="T14"/>
    </sheetView>
  </sheetViews>
  <sheetFormatPr defaultColWidth="9.625" defaultRowHeight="16.5" x14ac:dyDescent="0.15"/>
  <cols>
    <col min="1" max="1" width="13.875" style="2" customWidth="1"/>
    <col min="2" max="2" width="18.5" style="3" customWidth="1"/>
    <col min="3" max="3" width="62.5" style="2" customWidth="1"/>
    <col min="4" max="4" width="9" style="4" customWidth="1"/>
    <col min="5" max="5" width="8.5" style="4" customWidth="1"/>
    <col min="6" max="6" width="17.375" style="5" customWidth="1"/>
    <col min="7" max="7" width="19" style="6" customWidth="1"/>
    <col min="8" max="8" width="10.625" style="6" customWidth="1"/>
    <col min="9" max="9" width="17.125" style="5" customWidth="1"/>
    <col min="10" max="10" width="17.5" style="2" customWidth="1"/>
    <col min="11" max="11" width="16.75" style="2" customWidth="1"/>
    <col min="12" max="12" width="16.125" style="2" customWidth="1"/>
    <col min="13" max="13" width="68.75" style="2" customWidth="1"/>
    <col min="14" max="14" width="11.5" style="2" customWidth="1"/>
    <col min="15" max="16" width="9.625" style="2"/>
    <col min="17" max="17" width="14.875" style="2" customWidth="1"/>
    <col min="18" max="16384" width="9.625" style="2"/>
  </cols>
  <sheetData>
    <row r="1" spans="1:17" ht="54" customHeight="1" x14ac:dyDescent="0.15">
      <c r="A1" s="207" t="s">
        <v>143</v>
      </c>
      <c r="B1" s="208"/>
      <c r="C1" s="208"/>
      <c r="D1" s="208"/>
      <c r="E1" s="208"/>
      <c r="F1" s="208"/>
      <c r="G1" s="208"/>
      <c r="H1" s="208"/>
      <c r="I1" s="212"/>
      <c r="K1" s="270" t="s">
        <v>211</v>
      </c>
      <c r="L1" s="270"/>
      <c r="M1" s="270"/>
      <c r="N1" s="270"/>
      <c r="O1" s="270"/>
      <c r="P1" s="270"/>
      <c r="Q1" s="270"/>
    </row>
    <row r="2" spans="1:17" x14ac:dyDescent="0.15">
      <c r="A2" s="7" t="s">
        <v>144</v>
      </c>
      <c r="B2" s="7" t="s">
        <v>145</v>
      </c>
      <c r="C2" s="7" t="s">
        <v>146</v>
      </c>
      <c r="D2" s="7" t="s">
        <v>9</v>
      </c>
      <c r="E2" s="7" t="s">
        <v>8</v>
      </c>
      <c r="F2" s="29" t="s">
        <v>7</v>
      </c>
      <c r="G2" s="30" t="s">
        <v>147</v>
      </c>
      <c r="H2" s="30" t="s">
        <v>148</v>
      </c>
      <c r="I2" s="29" t="s">
        <v>149</v>
      </c>
      <c r="K2" s="43" t="s">
        <v>144</v>
      </c>
      <c r="L2" s="43" t="s">
        <v>145</v>
      </c>
      <c r="M2" s="43" t="s">
        <v>146</v>
      </c>
      <c r="N2" s="43" t="s">
        <v>212</v>
      </c>
      <c r="O2" s="43" t="s">
        <v>9</v>
      </c>
      <c r="P2" s="43" t="s">
        <v>148</v>
      </c>
      <c r="Q2" s="43" t="s">
        <v>213</v>
      </c>
    </row>
    <row r="3" spans="1:17" ht="21.95" customHeight="1" x14ac:dyDescent="0.15">
      <c r="A3" s="218" t="s">
        <v>12</v>
      </c>
      <c r="B3" s="224" t="s">
        <v>150</v>
      </c>
      <c r="C3" s="8" t="s">
        <v>151</v>
      </c>
      <c r="D3" s="9">
        <v>45</v>
      </c>
      <c r="E3" s="31" t="s">
        <v>152</v>
      </c>
      <c r="F3" s="32">
        <v>600</v>
      </c>
      <c r="G3" s="32">
        <f t="shared" ref="G3:G14" si="0">D3*F3</f>
        <v>27000</v>
      </c>
      <c r="H3" s="9">
        <v>1</v>
      </c>
      <c r="I3" s="32">
        <f t="shared" ref="I3:I14" si="1">G3*H3</f>
        <v>27000</v>
      </c>
      <c r="J3" s="44"/>
      <c r="K3" s="263" t="s">
        <v>12</v>
      </c>
      <c r="L3" s="45" t="s">
        <v>214</v>
      </c>
      <c r="M3" s="49" t="s">
        <v>215</v>
      </c>
      <c r="N3" s="50">
        <v>15000</v>
      </c>
      <c r="O3" s="46">
        <v>1</v>
      </c>
      <c r="P3" s="46">
        <v>1</v>
      </c>
      <c r="Q3" s="50">
        <f t="shared" ref="Q3:Q8" si="2">O3*N3*P3</f>
        <v>15000</v>
      </c>
    </row>
    <row r="4" spans="1:17" x14ac:dyDescent="0.15">
      <c r="A4" s="219"/>
      <c r="B4" s="225"/>
      <c r="C4" s="10" t="s">
        <v>153</v>
      </c>
      <c r="D4" s="9">
        <v>45</v>
      </c>
      <c r="E4" s="9" t="s">
        <v>152</v>
      </c>
      <c r="F4" s="32">
        <v>150</v>
      </c>
      <c r="G4" s="32">
        <f t="shared" si="0"/>
        <v>6750</v>
      </c>
      <c r="H4" s="9">
        <v>1</v>
      </c>
      <c r="I4" s="32">
        <f t="shared" si="1"/>
        <v>6750</v>
      </c>
      <c r="K4" s="265"/>
      <c r="L4" s="253" t="s">
        <v>216</v>
      </c>
      <c r="M4" s="253"/>
      <c r="N4" s="253"/>
      <c r="O4" s="253"/>
      <c r="P4" s="254"/>
      <c r="Q4" s="56">
        <f>SUM(Q3:Q3)</f>
        <v>15000</v>
      </c>
    </row>
    <row r="5" spans="1:17" x14ac:dyDescent="0.15">
      <c r="A5" s="219"/>
      <c r="B5" s="225"/>
      <c r="C5" s="10" t="s">
        <v>154</v>
      </c>
      <c r="D5" s="11">
        <v>20</v>
      </c>
      <c r="E5" s="11" t="s">
        <v>128</v>
      </c>
      <c r="F5" s="32">
        <v>30</v>
      </c>
      <c r="G5" s="32">
        <f t="shared" si="0"/>
        <v>600</v>
      </c>
      <c r="H5" s="9">
        <v>1</v>
      </c>
      <c r="I5" s="32">
        <f t="shared" si="1"/>
        <v>600</v>
      </c>
      <c r="K5" s="273"/>
      <c r="L5" s="275" t="s">
        <v>217</v>
      </c>
      <c r="M5" s="49" t="s">
        <v>34</v>
      </c>
      <c r="N5" s="50">
        <v>0</v>
      </c>
      <c r="O5" s="46">
        <v>1</v>
      </c>
      <c r="P5" s="46">
        <v>1</v>
      </c>
      <c r="Q5" s="50">
        <f t="shared" si="2"/>
        <v>0</v>
      </c>
    </row>
    <row r="6" spans="1:17" ht="24" customHeight="1" x14ac:dyDescent="0.15">
      <c r="A6" s="219"/>
      <c r="B6" s="226" t="s">
        <v>155</v>
      </c>
      <c r="C6" s="13" t="s">
        <v>156</v>
      </c>
      <c r="D6" s="11">
        <v>1</v>
      </c>
      <c r="E6" s="11" t="s">
        <v>21</v>
      </c>
      <c r="F6" s="33">
        <v>3000</v>
      </c>
      <c r="G6" s="33">
        <f t="shared" si="0"/>
        <v>3000</v>
      </c>
      <c r="H6" s="11">
        <v>1</v>
      </c>
      <c r="I6" s="33">
        <f t="shared" si="1"/>
        <v>3000</v>
      </c>
      <c r="K6" s="273"/>
      <c r="L6" s="275"/>
      <c r="M6" s="49" t="s">
        <v>41</v>
      </c>
      <c r="N6" s="50">
        <v>3500</v>
      </c>
      <c r="O6" s="46">
        <v>1</v>
      </c>
      <c r="P6" s="46">
        <v>1</v>
      </c>
      <c r="Q6" s="50">
        <f t="shared" si="2"/>
        <v>3500</v>
      </c>
    </row>
    <row r="7" spans="1:17" x14ac:dyDescent="0.15">
      <c r="A7" s="219"/>
      <c r="B7" s="226"/>
      <c r="C7" s="13" t="s">
        <v>157</v>
      </c>
      <c r="D7" s="11">
        <v>1</v>
      </c>
      <c r="E7" s="11" t="s">
        <v>21</v>
      </c>
      <c r="F7" s="33">
        <v>1000</v>
      </c>
      <c r="G7" s="33">
        <f t="shared" si="0"/>
        <v>1000</v>
      </c>
      <c r="H7" s="11">
        <v>1</v>
      </c>
      <c r="I7" s="33">
        <f t="shared" si="1"/>
        <v>1000</v>
      </c>
      <c r="K7" s="265"/>
      <c r="L7" s="253" t="s">
        <v>44</v>
      </c>
      <c r="M7" s="253"/>
      <c r="N7" s="253"/>
      <c r="O7" s="253"/>
      <c r="P7" s="254"/>
      <c r="Q7" s="56">
        <f>SUM(Q5:Q6)</f>
        <v>3500</v>
      </c>
    </row>
    <row r="8" spans="1:17" ht="33" x14ac:dyDescent="0.15">
      <c r="A8" s="219"/>
      <c r="B8" s="226"/>
      <c r="C8" s="8" t="s">
        <v>158</v>
      </c>
      <c r="D8" s="11">
        <v>1</v>
      </c>
      <c r="E8" s="11" t="s">
        <v>21</v>
      </c>
      <c r="F8" s="33">
        <v>1000</v>
      </c>
      <c r="G8" s="33">
        <f t="shared" si="0"/>
        <v>1000</v>
      </c>
      <c r="H8" s="11">
        <v>1</v>
      </c>
      <c r="I8" s="33">
        <f t="shared" si="1"/>
        <v>1000</v>
      </c>
      <c r="K8" s="265"/>
      <c r="L8" s="45" t="s">
        <v>19</v>
      </c>
      <c r="M8" s="51" t="s">
        <v>47</v>
      </c>
      <c r="N8" s="50">
        <v>10000</v>
      </c>
      <c r="O8" s="46">
        <v>1</v>
      </c>
      <c r="P8" s="46">
        <v>1</v>
      </c>
      <c r="Q8" s="50">
        <f t="shared" si="2"/>
        <v>10000</v>
      </c>
    </row>
    <row r="9" spans="1:17" ht="15.95" customHeight="1" x14ac:dyDescent="0.15">
      <c r="A9" s="219"/>
      <c r="B9" s="226"/>
      <c r="C9" s="13" t="s">
        <v>159</v>
      </c>
      <c r="D9" s="11">
        <v>1</v>
      </c>
      <c r="E9" s="11" t="s">
        <v>21</v>
      </c>
      <c r="F9" s="33">
        <v>800</v>
      </c>
      <c r="G9" s="33">
        <f t="shared" si="0"/>
        <v>800</v>
      </c>
      <c r="H9" s="11">
        <v>1</v>
      </c>
      <c r="I9" s="33">
        <f t="shared" si="1"/>
        <v>800</v>
      </c>
      <c r="K9" s="265"/>
      <c r="L9" s="45" t="s">
        <v>30</v>
      </c>
      <c r="M9" s="49" t="s">
        <v>31</v>
      </c>
      <c r="N9" s="50">
        <v>0</v>
      </c>
      <c r="O9" s="46">
        <v>1</v>
      </c>
      <c r="P9" s="46">
        <v>1</v>
      </c>
      <c r="Q9" s="50">
        <f t="shared" ref="Q9:Q15" si="3">O9*N9*P9</f>
        <v>0</v>
      </c>
    </row>
    <row r="10" spans="1:17" ht="15.95" customHeight="1" x14ac:dyDescent="0.15">
      <c r="A10" s="219"/>
      <c r="B10" s="227" t="s">
        <v>160</v>
      </c>
      <c r="C10" s="12" t="s">
        <v>161</v>
      </c>
      <c r="D10" s="14">
        <v>1</v>
      </c>
      <c r="E10" s="14" t="s">
        <v>38</v>
      </c>
      <c r="F10" s="34">
        <v>1600</v>
      </c>
      <c r="G10" s="32">
        <f t="shared" si="0"/>
        <v>1600</v>
      </c>
      <c r="H10" s="9">
        <v>1</v>
      </c>
      <c r="I10" s="32">
        <f t="shared" si="1"/>
        <v>1600</v>
      </c>
      <c r="K10" s="265"/>
      <c r="L10" s="45" t="s">
        <v>36</v>
      </c>
      <c r="M10" s="49" t="s">
        <v>37</v>
      </c>
      <c r="N10" s="50">
        <v>15</v>
      </c>
      <c r="O10" s="46">
        <v>11</v>
      </c>
      <c r="P10" s="46">
        <v>1</v>
      </c>
      <c r="Q10" s="50">
        <f t="shared" si="3"/>
        <v>165</v>
      </c>
    </row>
    <row r="11" spans="1:17" ht="15.95" customHeight="1" x14ac:dyDescent="0.15">
      <c r="A11" s="219"/>
      <c r="B11" s="228"/>
      <c r="C11" s="12" t="s">
        <v>162</v>
      </c>
      <c r="D11" s="14">
        <v>3</v>
      </c>
      <c r="E11" s="14" t="s">
        <v>50</v>
      </c>
      <c r="F11" s="34">
        <v>140</v>
      </c>
      <c r="G11" s="32">
        <f t="shared" si="0"/>
        <v>420</v>
      </c>
      <c r="H11" s="9">
        <v>1</v>
      </c>
      <c r="I11" s="32">
        <f t="shared" si="1"/>
        <v>420</v>
      </c>
      <c r="K11" s="265"/>
      <c r="L11" s="45" t="s">
        <v>42</v>
      </c>
      <c r="M11" s="49" t="s">
        <v>55</v>
      </c>
      <c r="N11" s="50">
        <v>2000</v>
      </c>
      <c r="O11" s="46">
        <v>1</v>
      </c>
      <c r="P11" s="46">
        <v>1</v>
      </c>
      <c r="Q11" s="50">
        <f t="shared" si="3"/>
        <v>2000</v>
      </c>
    </row>
    <row r="12" spans="1:17" ht="15.95" customHeight="1" x14ac:dyDescent="0.15">
      <c r="A12" s="219"/>
      <c r="B12" s="228"/>
      <c r="C12" s="12" t="s">
        <v>163</v>
      </c>
      <c r="D12" s="14">
        <v>110</v>
      </c>
      <c r="E12" s="14" t="s">
        <v>38</v>
      </c>
      <c r="F12" s="34">
        <v>5</v>
      </c>
      <c r="G12" s="32">
        <f t="shared" si="0"/>
        <v>550</v>
      </c>
      <c r="H12" s="9">
        <v>1</v>
      </c>
      <c r="I12" s="32">
        <f t="shared" si="1"/>
        <v>550</v>
      </c>
      <c r="K12" s="265"/>
      <c r="L12" s="45" t="s">
        <v>45</v>
      </c>
      <c r="M12" s="49" t="s">
        <v>46</v>
      </c>
      <c r="N12" s="50">
        <v>150</v>
      </c>
      <c r="O12" s="46">
        <v>1</v>
      </c>
      <c r="P12" s="46">
        <v>1</v>
      </c>
      <c r="Q12" s="50">
        <f t="shared" si="3"/>
        <v>150</v>
      </c>
    </row>
    <row r="13" spans="1:17" ht="15.95" customHeight="1" x14ac:dyDescent="0.15">
      <c r="A13" s="219"/>
      <c r="B13" s="228"/>
      <c r="C13" s="12" t="s">
        <v>164</v>
      </c>
      <c r="D13" s="14">
        <v>1</v>
      </c>
      <c r="E13" s="14" t="s">
        <v>38</v>
      </c>
      <c r="F13" s="34">
        <v>140</v>
      </c>
      <c r="G13" s="32">
        <f t="shared" si="0"/>
        <v>140</v>
      </c>
      <c r="H13" s="9">
        <v>1</v>
      </c>
      <c r="I13" s="32">
        <f t="shared" si="1"/>
        <v>140</v>
      </c>
      <c r="K13" s="265"/>
      <c r="L13" s="45" t="s">
        <v>48</v>
      </c>
      <c r="M13" s="49" t="s">
        <v>49</v>
      </c>
      <c r="N13" s="50">
        <v>150</v>
      </c>
      <c r="O13" s="46">
        <v>4</v>
      </c>
      <c r="P13" s="46">
        <v>1</v>
      </c>
      <c r="Q13" s="50">
        <f t="shared" si="3"/>
        <v>600</v>
      </c>
    </row>
    <row r="14" spans="1:17" ht="15.95" customHeight="1" x14ac:dyDescent="0.15">
      <c r="A14" s="219"/>
      <c r="B14" s="229"/>
      <c r="C14" s="15" t="s">
        <v>165</v>
      </c>
      <c r="D14" s="16">
        <v>41</v>
      </c>
      <c r="E14" s="14" t="s">
        <v>38</v>
      </c>
      <c r="F14" s="34">
        <v>8</v>
      </c>
      <c r="G14" s="32">
        <f t="shared" si="0"/>
        <v>328</v>
      </c>
      <c r="H14" s="9">
        <v>1</v>
      </c>
      <c r="I14" s="32">
        <f t="shared" si="1"/>
        <v>328</v>
      </c>
      <c r="K14" s="265"/>
      <c r="L14" s="46" t="s">
        <v>52</v>
      </c>
      <c r="M14" s="52" t="s">
        <v>60</v>
      </c>
      <c r="N14" s="50">
        <v>0</v>
      </c>
      <c r="O14" s="46">
        <v>1</v>
      </c>
      <c r="P14" s="46">
        <v>1</v>
      </c>
      <c r="Q14" s="50">
        <f t="shared" si="3"/>
        <v>0</v>
      </c>
    </row>
    <row r="15" spans="1:17" ht="17.100000000000001" customHeight="1" x14ac:dyDescent="0.15">
      <c r="A15" s="219"/>
      <c r="B15" s="17" t="s">
        <v>166</v>
      </c>
      <c r="C15" s="18"/>
      <c r="D15" s="18"/>
      <c r="E15" s="18"/>
      <c r="F15" s="35"/>
      <c r="G15" s="36">
        <f>SUM(G3:G9)</f>
        <v>40150</v>
      </c>
      <c r="H15" s="37"/>
      <c r="I15" s="36">
        <f>SUM(I3:I14)</f>
        <v>43188</v>
      </c>
      <c r="K15" s="265"/>
      <c r="L15" s="259" t="s">
        <v>24</v>
      </c>
      <c r="M15" s="52" t="s">
        <v>62</v>
      </c>
      <c r="N15" s="246">
        <v>10000</v>
      </c>
      <c r="O15" s="259">
        <v>1</v>
      </c>
      <c r="P15" s="259">
        <v>1</v>
      </c>
      <c r="Q15" s="246">
        <f t="shared" si="3"/>
        <v>10000</v>
      </c>
    </row>
    <row r="16" spans="1:17" x14ac:dyDescent="0.15">
      <c r="A16" s="219"/>
      <c r="B16" s="230" t="s">
        <v>167</v>
      </c>
      <c r="C16" s="19" t="s">
        <v>168</v>
      </c>
      <c r="D16" s="16">
        <v>3</v>
      </c>
      <c r="E16" s="14" t="s">
        <v>169</v>
      </c>
      <c r="F16" s="34">
        <v>300</v>
      </c>
      <c r="G16" s="32">
        <f t="shared" ref="G16:G26" si="4">D16*F16</f>
        <v>900</v>
      </c>
      <c r="H16" s="9">
        <v>1</v>
      </c>
      <c r="I16" s="32">
        <f t="shared" ref="I16:I26" si="5">G16*H16</f>
        <v>900</v>
      </c>
      <c r="J16" s="216"/>
      <c r="K16" s="265"/>
      <c r="L16" s="260"/>
      <c r="M16" s="52" t="s">
        <v>56</v>
      </c>
      <c r="N16" s="247"/>
      <c r="O16" s="260"/>
      <c r="P16" s="260"/>
      <c r="Q16" s="247"/>
    </row>
    <row r="17" spans="1:17" x14ac:dyDescent="0.15">
      <c r="A17" s="219"/>
      <c r="B17" s="140"/>
      <c r="C17" s="19" t="s">
        <v>170</v>
      </c>
      <c r="D17" s="16">
        <v>2</v>
      </c>
      <c r="E17" s="14" t="s">
        <v>50</v>
      </c>
      <c r="F17" s="34">
        <v>225</v>
      </c>
      <c r="G17" s="32">
        <f t="shared" si="4"/>
        <v>450</v>
      </c>
      <c r="H17" s="9">
        <v>1</v>
      </c>
      <c r="I17" s="32">
        <f t="shared" si="5"/>
        <v>450</v>
      </c>
      <c r="J17" s="216"/>
      <c r="K17" s="265"/>
      <c r="L17" s="260"/>
      <c r="M17" s="52" t="s">
        <v>57</v>
      </c>
      <c r="N17" s="247"/>
      <c r="O17" s="260"/>
      <c r="P17" s="260"/>
      <c r="Q17" s="247"/>
    </row>
    <row r="18" spans="1:17" x14ac:dyDescent="0.15">
      <c r="A18" s="219"/>
      <c r="B18" s="140"/>
      <c r="C18" s="19" t="s">
        <v>171</v>
      </c>
      <c r="D18" s="16">
        <v>1</v>
      </c>
      <c r="E18" s="14" t="s">
        <v>50</v>
      </c>
      <c r="F18" s="34">
        <v>150</v>
      </c>
      <c r="G18" s="32">
        <f t="shared" si="4"/>
        <v>150</v>
      </c>
      <c r="H18" s="9">
        <v>1</v>
      </c>
      <c r="I18" s="32">
        <f t="shared" si="5"/>
        <v>150</v>
      </c>
      <c r="J18" s="216"/>
      <c r="K18" s="265"/>
      <c r="L18" s="260"/>
      <c r="M18" s="52" t="s">
        <v>58</v>
      </c>
      <c r="N18" s="247"/>
      <c r="O18" s="260"/>
      <c r="P18" s="260"/>
      <c r="Q18" s="247"/>
    </row>
    <row r="19" spans="1:17" x14ac:dyDescent="0.15">
      <c r="A19" s="219"/>
      <c r="B19" s="140"/>
      <c r="C19" s="19" t="s">
        <v>172</v>
      </c>
      <c r="D19" s="16">
        <v>1</v>
      </c>
      <c r="E19" s="14" t="s">
        <v>28</v>
      </c>
      <c r="F19" s="34">
        <v>225</v>
      </c>
      <c r="G19" s="32">
        <f t="shared" si="4"/>
        <v>225</v>
      </c>
      <c r="H19" s="9">
        <v>1</v>
      </c>
      <c r="I19" s="32">
        <f t="shared" si="5"/>
        <v>225</v>
      </c>
      <c r="J19" s="216"/>
      <c r="K19" s="265"/>
      <c r="L19" s="260"/>
      <c r="M19" s="52" t="s">
        <v>61</v>
      </c>
      <c r="N19" s="247"/>
      <c r="O19" s="260"/>
      <c r="P19" s="260"/>
      <c r="Q19" s="247"/>
    </row>
    <row r="20" spans="1:17" x14ac:dyDescent="0.15">
      <c r="A20" s="219"/>
      <c r="B20" s="20"/>
      <c r="C20" s="19" t="s">
        <v>173</v>
      </c>
      <c r="D20" s="14">
        <v>1</v>
      </c>
      <c r="E20" s="14" t="s">
        <v>169</v>
      </c>
      <c r="F20" s="34">
        <v>600</v>
      </c>
      <c r="G20" s="32">
        <f t="shared" si="4"/>
        <v>600</v>
      </c>
      <c r="H20" s="9">
        <v>1</v>
      </c>
      <c r="I20" s="32">
        <f t="shared" si="5"/>
        <v>600</v>
      </c>
      <c r="J20" s="216"/>
      <c r="K20" s="265"/>
      <c r="L20" s="261"/>
      <c r="M20" s="52" t="s">
        <v>63</v>
      </c>
      <c r="N20" s="248"/>
      <c r="O20" s="261"/>
      <c r="P20" s="261"/>
      <c r="Q20" s="248"/>
    </row>
    <row r="21" spans="1:17" x14ac:dyDescent="0.15">
      <c r="A21" s="219"/>
      <c r="B21" s="19" t="s">
        <v>174</v>
      </c>
      <c r="C21" s="21" t="s">
        <v>175</v>
      </c>
      <c r="D21" s="16">
        <v>1</v>
      </c>
      <c r="E21" s="14" t="s">
        <v>28</v>
      </c>
      <c r="F21" s="34">
        <v>3000</v>
      </c>
      <c r="G21" s="32">
        <f t="shared" ref="G21" si="6">D21*F21</f>
        <v>3000</v>
      </c>
      <c r="H21" s="9">
        <v>1</v>
      </c>
      <c r="I21" s="32">
        <f t="shared" si="5"/>
        <v>3000</v>
      </c>
      <c r="J21" s="216"/>
      <c r="K21" s="265"/>
      <c r="L21" s="46" t="s">
        <v>64</v>
      </c>
      <c r="M21" s="52" t="s">
        <v>65</v>
      </c>
      <c r="N21" s="50">
        <v>300</v>
      </c>
      <c r="O21" s="46">
        <v>1</v>
      </c>
      <c r="P21" s="46">
        <v>1</v>
      </c>
      <c r="Q21" s="50">
        <f t="shared" ref="Q21:Q34" si="7">O21*N21*P21</f>
        <v>300</v>
      </c>
    </row>
    <row r="22" spans="1:17" x14ac:dyDescent="0.15">
      <c r="A22" s="219"/>
      <c r="B22" s="230" t="s">
        <v>176</v>
      </c>
      <c r="C22" s="19" t="s">
        <v>66</v>
      </c>
      <c r="D22" s="14">
        <v>1</v>
      </c>
      <c r="E22" s="14" t="s">
        <v>177</v>
      </c>
      <c r="F22" s="34">
        <v>800</v>
      </c>
      <c r="G22" s="32">
        <f t="shared" si="4"/>
        <v>800</v>
      </c>
      <c r="H22" s="9">
        <v>1</v>
      </c>
      <c r="I22" s="32">
        <f t="shared" si="5"/>
        <v>800</v>
      </c>
      <c r="J22" s="216"/>
      <c r="K22" s="265"/>
      <c r="L22" s="259" t="s">
        <v>66</v>
      </c>
      <c r="M22" s="52" t="s">
        <v>80</v>
      </c>
      <c r="N22" s="50">
        <v>500</v>
      </c>
      <c r="O22" s="46">
        <v>1</v>
      </c>
      <c r="P22" s="46">
        <v>1</v>
      </c>
      <c r="Q22" s="50">
        <f t="shared" si="7"/>
        <v>500</v>
      </c>
    </row>
    <row r="23" spans="1:17" x14ac:dyDescent="0.15">
      <c r="A23" s="219"/>
      <c r="B23" s="141"/>
      <c r="C23" s="19" t="s">
        <v>178</v>
      </c>
      <c r="D23" s="14">
        <v>1</v>
      </c>
      <c r="E23" s="14" t="s">
        <v>177</v>
      </c>
      <c r="F23" s="34">
        <v>1500</v>
      </c>
      <c r="G23" s="32">
        <f t="shared" si="4"/>
        <v>1500</v>
      </c>
      <c r="H23" s="9">
        <v>1</v>
      </c>
      <c r="I23" s="32">
        <f t="shared" si="5"/>
        <v>1500</v>
      </c>
      <c r="J23" s="216"/>
      <c r="K23" s="265"/>
      <c r="L23" s="261"/>
      <c r="M23" s="52" t="s">
        <v>67</v>
      </c>
      <c r="N23" s="50">
        <v>1000</v>
      </c>
      <c r="O23" s="46">
        <v>1</v>
      </c>
      <c r="P23" s="46">
        <v>1</v>
      </c>
      <c r="Q23" s="50">
        <f t="shared" si="7"/>
        <v>1000</v>
      </c>
    </row>
    <row r="24" spans="1:17" x14ac:dyDescent="0.15">
      <c r="A24" s="219"/>
      <c r="B24" s="19" t="s">
        <v>179</v>
      </c>
      <c r="C24" s="21" t="s">
        <v>180</v>
      </c>
      <c r="D24" s="14">
        <v>1</v>
      </c>
      <c r="E24" s="14" t="s">
        <v>28</v>
      </c>
      <c r="F24" s="34">
        <v>500</v>
      </c>
      <c r="G24" s="32">
        <f t="shared" si="4"/>
        <v>500</v>
      </c>
      <c r="H24" s="9">
        <v>1</v>
      </c>
      <c r="I24" s="32">
        <f t="shared" si="5"/>
        <v>500</v>
      </c>
      <c r="J24" s="216"/>
      <c r="K24" s="265"/>
      <c r="L24" s="46" t="s">
        <v>70</v>
      </c>
      <c r="M24" s="53" t="s">
        <v>85</v>
      </c>
      <c r="N24" s="50">
        <v>2500</v>
      </c>
      <c r="O24" s="46">
        <v>1</v>
      </c>
      <c r="P24" s="46">
        <v>1</v>
      </c>
      <c r="Q24" s="50">
        <f t="shared" si="7"/>
        <v>2500</v>
      </c>
    </row>
    <row r="25" spans="1:17" x14ac:dyDescent="0.15">
      <c r="A25" s="219"/>
      <c r="B25" s="230" t="s">
        <v>84</v>
      </c>
      <c r="C25" s="19" t="s">
        <v>181</v>
      </c>
      <c r="D25" s="14">
        <v>1</v>
      </c>
      <c r="E25" s="14" t="s">
        <v>32</v>
      </c>
      <c r="F25" s="34">
        <v>800</v>
      </c>
      <c r="G25" s="32">
        <f t="shared" si="4"/>
        <v>800</v>
      </c>
      <c r="H25" s="9">
        <v>1</v>
      </c>
      <c r="I25" s="32">
        <f t="shared" si="5"/>
        <v>800</v>
      </c>
      <c r="J25" s="216"/>
      <c r="K25" s="265"/>
      <c r="L25" s="262" t="s">
        <v>73</v>
      </c>
      <c r="M25" s="53" t="s">
        <v>74</v>
      </c>
      <c r="N25" s="50">
        <v>0</v>
      </c>
      <c r="O25" s="46">
        <v>1</v>
      </c>
      <c r="P25" s="46">
        <v>1</v>
      </c>
      <c r="Q25" s="50">
        <f t="shared" si="7"/>
        <v>0</v>
      </c>
    </row>
    <row r="26" spans="1:17" x14ac:dyDescent="0.15">
      <c r="A26" s="219"/>
      <c r="B26" s="141"/>
      <c r="C26" s="19" t="s">
        <v>70</v>
      </c>
      <c r="D26" s="14">
        <v>1</v>
      </c>
      <c r="E26" s="14" t="s">
        <v>177</v>
      </c>
      <c r="F26" s="34">
        <v>1500</v>
      </c>
      <c r="G26" s="32">
        <f t="shared" si="4"/>
        <v>1500</v>
      </c>
      <c r="H26" s="9">
        <v>1</v>
      </c>
      <c r="I26" s="32">
        <f t="shared" si="5"/>
        <v>1500</v>
      </c>
      <c r="J26" s="216"/>
      <c r="K26" s="265"/>
      <c r="L26" s="262"/>
      <c r="M26" s="53" t="s">
        <v>75</v>
      </c>
      <c r="N26" s="50">
        <v>0</v>
      </c>
      <c r="O26" s="46">
        <v>2</v>
      </c>
      <c r="P26" s="46">
        <v>1</v>
      </c>
      <c r="Q26" s="50">
        <f t="shared" si="7"/>
        <v>0</v>
      </c>
    </row>
    <row r="27" spans="1:17" ht="17.100000000000001" customHeight="1" x14ac:dyDescent="0.15">
      <c r="A27" s="219"/>
      <c r="B27" s="22" t="s">
        <v>182</v>
      </c>
      <c r="C27" s="23"/>
      <c r="D27" s="23"/>
      <c r="E27" s="23"/>
      <c r="F27" s="38"/>
      <c r="G27" s="39">
        <f>SUM(G16:G26)</f>
        <v>10425</v>
      </c>
      <c r="H27" s="40"/>
      <c r="I27" s="39">
        <f>SUM(I16:I26)</f>
        <v>10425</v>
      </c>
      <c r="K27" s="265"/>
      <c r="L27" s="276" t="s">
        <v>76</v>
      </c>
      <c r="M27" s="53" t="s">
        <v>99</v>
      </c>
      <c r="N27" s="50">
        <v>0</v>
      </c>
      <c r="O27" s="46">
        <v>4</v>
      </c>
      <c r="P27" s="46">
        <v>1</v>
      </c>
      <c r="Q27" s="50">
        <f t="shared" si="7"/>
        <v>0</v>
      </c>
    </row>
    <row r="28" spans="1:17" ht="18" customHeight="1" x14ac:dyDescent="0.15">
      <c r="A28" s="219"/>
      <c r="B28" s="231" t="s">
        <v>87</v>
      </c>
      <c r="C28" s="25" t="s">
        <v>183</v>
      </c>
      <c r="D28" s="26">
        <v>1</v>
      </c>
      <c r="E28" s="14" t="s">
        <v>21</v>
      </c>
      <c r="F28" s="34">
        <v>10000</v>
      </c>
      <c r="G28" s="32">
        <f t="shared" ref="G28:G31" si="8">D28*F28</f>
        <v>10000</v>
      </c>
      <c r="H28" s="9">
        <v>1</v>
      </c>
      <c r="I28" s="32">
        <f>G28*H28</f>
        <v>10000</v>
      </c>
      <c r="K28" s="265"/>
      <c r="L28" s="276"/>
      <c r="M28" s="53" t="s">
        <v>79</v>
      </c>
      <c r="N28" s="50">
        <v>0</v>
      </c>
      <c r="O28" s="46">
        <v>1</v>
      </c>
      <c r="P28" s="46">
        <v>1</v>
      </c>
      <c r="Q28" s="50">
        <f t="shared" si="7"/>
        <v>0</v>
      </c>
    </row>
    <row r="29" spans="1:17" ht="33" x14ac:dyDescent="0.15">
      <c r="A29" s="219"/>
      <c r="B29" s="232"/>
      <c r="C29" s="25" t="s">
        <v>184</v>
      </c>
      <c r="D29" s="26">
        <v>80</v>
      </c>
      <c r="E29" s="14" t="s">
        <v>177</v>
      </c>
      <c r="F29" s="34">
        <v>108</v>
      </c>
      <c r="G29" s="32">
        <f t="shared" si="8"/>
        <v>8640</v>
      </c>
      <c r="H29" s="9">
        <v>1</v>
      </c>
      <c r="I29" s="32">
        <f>G29*H29</f>
        <v>8640</v>
      </c>
      <c r="K29" s="265"/>
      <c r="L29" s="47" t="s">
        <v>81</v>
      </c>
      <c r="M29" s="53" t="s">
        <v>111</v>
      </c>
      <c r="N29" s="50">
        <v>2500</v>
      </c>
      <c r="O29" s="46">
        <v>3</v>
      </c>
      <c r="P29" s="46">
        <v>1</v>
      </c>
      <c r="Q29" s="50">
        <f t="shared" si="7"/>
        <v>7500</v>
      </c>
    </row>
    <row r="30" spans="1:17" x14ac:dyDescent="0.15">
      <c r="A30" s="219"/>
      <c r="B30" s="232"/>
      <c r="C30" s="25" t="s">
        <v>185</v>
      </c>
      <c r="D30" s="26">
        <v>20</v>
      </c>
      <c r="E30" s="14" t="s">
        <v>78</v>
      </c>
      <c r="F30" s="34">
        <v>100</v>
      </c>
      <c r="G30" s="32">
        <f t="shared" si="8"/>
        <v>2000</v>
      </c>
      <c r="H30" s="9">
        <v>1</v>
      </c>
      <c r="I30" s="32">
        <f>G30*H30</f>
        <v>2000</v>
      </c>
      <c r="K30" s="265"/>
      <c r="L30" s="47" t="s">
        <v>113</v>
      </c>
      <c r="M30" s="53" t="s">
        <v>114</v>
      </c>
      <c r="N30" s="50">
        <v>0</v>
      </c>
      <c r="O30" s="46">
        <v>40</v>
      </c>
      <c r="P30" s="46">
        <v>1</v>
      </c>
      <c r="Q30" s="50">
        <f t="shared" si="7"/>
        <v>0</v>
      </c>
    </row>
    <row r="31" spans="1:17" x14ac:dyDescent="0.15">
      <c r="A31" s="219"/>
      <c r="B31" s="233"/>
      <c r="C31" s="25" t="s">
        <v>122</v>
      </c>
      <c r="D31" s="26">
        <v>23</v>
      </c>
      <c r="E31" s="14" t="s">
        <v>97</v>
      </c>
      <c r="F31" s="34">
        <v>550</v>
      </c>
      <c r="G31" s="32">
        <f t="shared" si="8"/>
        <v>12650</v>
      </c>
      <c r="H31" s="9">
        <v>1</v>
      </c>
      <c r="I31" s="32">
        <f>G31*H31</f>
        <v>12650</v>
      </c>
      <c r="K31" s="265"/>
      <c r="L31" s="46" t="s">
        <v>91</v>
      </c>
      <c r="M31" s="52" t="s">
        <v>120</v>
      </c>
      <c r="N31" s="50">
        <v>200</v>
      </c>
      <c r="O31" s="46">
        <v>14</v>
      </c>
      <c r="P31" s="46">
        <v>1</v>
      </c>
      <c r="Q31" s="50">
        <f t="shared" si="7"/>
        <v>2800</v>
      </c>
    </row>
    <row r="32" spans="1:17" ht="17.100000000000001" customHeight="1" x14ac:dyDescent="0.15">
      <c r="A32" s="219"/>
      <c r="B32" s="22" t="s">
        <v>186</v>
      </c>
      <c r="C32" s="23"/>
      <c r="D32" s="23"/>
      <c r="E32" s="23"/>
      <c r="F32" s="38"/>
      <c r="G32" s="39">
        <f>SUM(G28:G28)</f>
        <v>10000</v>
      </c>
      <c r="H32" s="40"/>
      <c r="I32" s="39">
        <f>SUM(I28:I31)</f>
        <v>33290</v>
      </c>
      <c r="K32" s="265"/>
      <c r="L32" s="46" t="s">
        <v>122</v>
      </c>
      <c r="M32" s="52" t="s">
        <v>218</v>
      </c>
      <c r="N32" s="50">
        <v>550</v>
      </c>
      <c r="O32" s="46">
        <v>21</v>
      </c>
      <c r="P32" s="46">
        <v>1</v>
      </c>
      <c r="Q32" s="50">
        <f t="shared" si="7"/>
        <v>11550</v>
      </c>
    </row>
    <row r="33" spans="1:16354" s="1" customFormat="1" x14ac:dyDescent="0.15">
      <c r="A33" s="219"/>
      <c r="B33" s="234" t="s">
        <v>187</v>
      </c>
      <c r="C33" s="27" t="s">
        <v>188</v>
      </c>
      <c r="D33" s="28">
        <v>12</v>
      </c>
      <c r="E33" s="41" t="s">
        <v>68</v>
      </c>
      <c r="F33" s="34">
        <v>1500</v>
      </c>
      <c r="G33" s="32">
        <f t="shared" ref="G33:G35" si="9">D33*F33</f>
        <v>18000</v>
      </c>
      <c r="H33" s="9">
        <v>1</v>
      </c>
      <c r="I33" s="32">
        <f t="shared" ref="I33:I35" si="10">G33*H33</f>
        <v>18000</v>
      </c>
      <c r="J33" s="2"/>
      <c r="K33" s="265"/>
      <c r="L33" s="277" t="s">
        <v>219</v>
      </c>
      <c r="M33" s="52" t="s">
        <v>220</v>
      </c>
      <c r="N33" s="50">
        <v>200</v>
      </c>
      <c r="O33" s="46">
        <v>100</v>
      </c>
      <c r="P33" s="46">
        <v>1</v>
      </c>
      <c r="Q33" s="50">
        <f t="shared" si="7"/>
        <v>20000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</row>
    <row r="34" spans="1:16354" s="1" customFormat="1" x14ac:dyDescent="0.15">
      <c r="A34" s="219"/>
      <c r="B34" s="235"/>
      <c r="C34" s="27" t="s">
        <v>189</v>
      </c>
      <c r="D34" s="28">
        <v>8</v>
      </c>
      <c r="E34" s="41" t="s">
        <v>68</v>
      </c>
      <c r="F34" s="34">
        <v>1000</v>
      </c>
      <c r="G34" s="32">
        <f t="shared" si="9"/>
        <v>8000</v>
      </c>
      <c r="H34" s="9">
        <v>1</v>
      </c>
      <c r="I34" s="32">
        <f t="shared" si="10"/>
        <v>8000</v>
      </c>
      <c r="J34" s="2"/>
      <c r="K34" s="265"/>
      <c r="L34" s="278"/>
      <c r="M34" s="52" t="s">
        <v>221</v>
      </c>
      <c r="N34" s="50">
        <v>150</v>
      </c>
      <c r="O34" s="46">
        <v>17</v>
      </c>
      <c r="P34" s="46">
        <v>1</v>
      </c>
      <c r="Q34" s="50">
        <f t="shared" si="7"/>
        <v>2550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</row>
    <row r="35" spans="1:16354" x14ac:dyDescent="0.15">
      <c r="A35" s="219"/>
      <c r="B35" s="236"/>
      <c r="C35" s="27" t="s">
        <v>190</v>
      </c>
      <c r="D35" s="28">
        <v>3</v>
      </c>
      <c r="E35" s="41" t="s">
        <v>68</v>
      </c>
      <c r="F35" s="34">
        <v>1200</v>
      </c>
      <c r="G35" s="32">
        <f t="shared" si="9"/>
        <v>3600</v>
      </c>
      <c r="H35" s="9">
        <v>1</v>
      </c>
      <c r="I35" s="32">
        <f t="shared" si="10"/>
        <v>3600</v>
      </c>
      <c r="K35" s="274"/>
      <c r="L35" s="271" t="s">
        <v>83</v>
      </c>
      <c r="M35" s="271"/>
      <c r="N35" s="271"/>
      <c r="O35" s="271"/>
      <c r="P35" s="272"/>
      <c r="Q35" s="56">
        <f>SUM(Q8:Q34)</f>
        <v>71615</v>
      </c>
    </row>
    <row r="36" spans="1:16354" ht="17.100000000000001" customHeight="1" x14ac:dyDescent="0.15">
      <c r="A36" s="220"/>
      <c r="B36" s="22" t="s">
        <v>191</v>
      </c>
      <c r="C36" s="23"/>
      <c r="D36" s="23"/>
      <c r="E36" s="23"/>
      <c r="F36" s="23"/>
      <c r="G36" s="39">
        <f>SUM(G33:G35)</f>
        <v>29600</v>
      </c>
      <c r="H36" s="42"/>
      <c r="I36" s="39">
        <f>SUM(I33:I35)</f>
        <v>29600</v>
      </c>
      <c r="K36" s="255" t="s">
        <v>192</v>
      </c>
      <c r="L36" s="256"/>
      <c r="M36" s="256"/>
      <c r="N36" s="256"/>
      <c r="O36" s="256"/>
      <c r="P36" s="257"/>
      <c r="Q36" s="57">
        <f>Q35+Q7+Q4</f>
        <v>90115</v>
      </c>
    </row>
    <row r="37" spans="1:16354" ht="33" x14ac:dyDescent="0.15">
      <c r="A37" s="237" t="s">
        <v>192</v>
      </c>
      <c r="B37" s="238"/>
      <c r="C37" s="238"/>
      <c r="D37" s="238"/>
      <c r="E37" s="238"/>
      <c r="F37" s="238"/>
      <c r="G37" s="238"/>
      <c r="H37" s="239"/>
      <c r="I37" s="48">
        <f>I15+I27+I32++I36</f>
        <v>116503</v>
      </c>
      <c r="K37" s="263" t="s">
        <v>17</v>
      </c>
      <c r="L37" s="46" t="s">
        <v>19</v>
      </c>
      <c r="M37" s="54" t="s">
        <v>20</v>
      </c>
      <c r="N37" s="50">
        <v>0</v>
      </c>
      <c r="O37" s="46">
        <v>0</v>
      </c>
      <c r="P37" s="46">
        <v>1</v>
      </c>
      <c r="Q37" s="50">
        <f>O37*N37*P37</f>
        <v>0</v>
      </c>
    </row>
    <row r="38" spans="1:16354" ht="18" customHeight="1" x14ac:dyDescent="0.15">
      <c r="A38" s="221" t="s">
        <v>17</v>
      </c>
      <c r="B38" s="224" t="s">
        <v>150</v>
      </c>
      <c r="C38" s="8" t="s">
        <v>193</v>
      </c>
      <c r="D38" s="9">
        <v>20</v>
      </c>
      <c r="E38" s="31" t="s">
        <v>152</v>
      </c>
      <c r="F38" s="32">
        <v>600</v>
      </c>
      <c r="G38" s="32">
        <f t="shared" ref="G38:G49" si="11">D38*F38</f>
        <v>12000</v>
      </c>
      <c r="H38" s="9">
        <v>1</v>
      </c>
      <c r="I38" s="32">
        <f t="shared" ref="I38:I49" si="12">G38*H38</f>
        <v>12000</v>
      </c>
      <c r="K38" s="264"/>
      <c r="L38" s="46" t="s">
        <v>30</v>
      </c>
      <c r="M38" s="54" t="s">
        <v>31</v>
      </c>
      <c r="N38" s="50">
        <v>0</v>
      </c>
      <c r="O38" s="46">
        <v>1</v>
      </c>
      <c r="P38" s="46">
        <v>1</v>
      </c>
      <c r="Q38" s="50">
        <f t="shared" ref="Q38:Q44" si="13">O38*N38*P38</f>
        <v>0</v>
      </c>
    </row>
    <row r="39" spans="1:16354" x14ac:dyDescent="0.15">
      <c r="A39" s="222"/>
      <c r="B39" s="225"/>
      <c r="C39" s="10" t="s">
        <v>194</v>
      </c>
      <c r="D39" s="9">
        <v>20</v>
      </c>
      <c r="E39" s="31" t="s">
        <v>152</v>
      </c>
      <c r="F39" s="32">
        <v>150</v>
      </c>
      <c r="G39" s="32">
        <f t="shared" ref="G39" si="14">D39*F39</f>
        <v>3000</v>
      </c>
      <c r="H39" s="9">
        <v>1</v>
      </c>
      <c r="I39" s="32">
        <f t="shared" ref="I39" si="15">G39*H39</f>
        <v>3000</v>
      </c>
      <c r="K39" s="265"/>
      <c r="L39" s="46" t="s">
        <v>36</v>
      </c>
      <c r="M39" s="55" t="s">
        <v>37</v>
      </c>
      <c r="N39" s="50">
        <v>100</v>
      </c>
      <c r="O39" s="46">
        <v>1</v>
      </c>
      <c r="P39" s="46">
        <v>1</v>
      </c>
      <c r="Q39" s="50">
        <f t="shared" si="13"/>
        <v>100</v>
      </c>
    </row>
    <row r="40" spans="1:16354" x14ac:dyDescent="0.15">
      <c r="A40" s="222"/>
      <c r="B40" s="225"/>
      <c r="C40" s="10" t="s">
        <v>154</v>
      </c>
      <c r="D40" s="11">
        <v>10</v>
      </c>
      <c r="E40" s="11" t="s">
        <v>128</v>
      </c>
      <c r="F40" s="32">
        <v>30</v>
      </c>
      <c r="G40" s="32">
        <f t="shared" ref="G40" si="16">D40*F40</f>
        <v>300</v>
      </c>
      <c r="H40" s="9">
        <v>1</v>
      </c>
      <c r="I40" s="32">
        <f t="shared" ref="I40" si="17">G40*H40</f>
        <v>300</v>
      </c>
      <c r="K40" s="265"/>
      <c r="L40" s="46" t="s">
        <v>42</v>
      </c>
      <c r="M40" s="55" t="s">
        <v>43</v>
      </c>
      <c r="N40" s="50">
        <v>2500</v>
      </c>
      <c r="O40" s="46">
        <v>1</v>
      </c>
      <c r="P40" s="46">
        <v>1</v>
      </c>
      <c r="Q40" s="50">
        <f t="shared" si="13"/>
        <v>2500</v>
      </c>
    </row>
    <row r="41" spans="1:16354" ht="17.100000000000001" customHeight="1" x14ac:dyDescent="0.15">
      <c r="A41" s="222"/>
      <c r="B41" s="226" t="s">
        <v>155</v>
      </c>
      <c r="C41" s="13" t="s">
        <v>195</v>
      </c>
      <c r="D41" s="11">
        <v>1</v>
      </c>
      <c r="E41" s="11" t="s">
        <v>21</v>
      </c>
      <c r="F41" s="33">
        <v>3000</v>
      </c>
      <c r="G41" s="33">
        <f t="shared" si="11"/>
        <v>3000</v>
      </c>
      <c r="H41" s="11">
        <v>1</v>
      </c>
      <c r="I41" s="33">
        <f t="shared" si="12"/>
        <v>3000</v>
      </c>
      <c r="K41" s="265"/>
      <c r="L41" s="46" t="s">
        <v>45</v>
      </c>
      <c r="M41" s="55" t="s">
        <v>46</v>
      </c>
      <c r="N41" s="50">
        <v>150</v>
      </c>
      <c r="O41" s="46">
        <v>1</v>
      </c>
      <c r="P41" s="46">
        <v>1</v>
      </c>
      <c r="Q41" s="50">
        <f t="shared" si="13"/>
        <v>150</v>
      </c>
    </row>
    <row r="42" spans="1:16354" x14ac:dyDescent="0.15">
      <c r="A42" s="222"/>
      <c r="B42" s="226"/>
      <c r="C42" s="13" t="s">
        <v>157</v>
      </c>
      <c r="D42" s="11">
        <v>1</v>
      </c>
      <c r="E42" s="11" t="s">
        <v>21</v>
      </c>
      <c r="F42" s="33">
        <v>1000</v>
      </c>
      <c r="G42" s="33">
        <f t="shared" si="11"/>
        <v>1000</v>
      </c>
      <c r="H42" s="11">
        <v>1</v>
      </c>
      <c r="I42" s="33">
        <f t="shared" si="12"/>
        <v>1000</v>
      </c>
      <c r="K42" s="265"/>
      <c r="L42" s="46" t="s">
        <v>48</v>
      </c>
      <c r="M42" s="55" t="s">
        <v>49</v>
      </c>
      <c r="N42" s="50">
        <v>600</v>
      </c>
      <c r="O42" s="46">
        <v>1</v>
      </c>
      <c r="P42" s="46">
        <v>1</v>
      </c>
      <c r="Q42" s="50">
        <f t="shared" si="13"/>
        <v>600</v>
      </c>
    </row>
    <row r="43" spans="1:16354" ht="21" customHeight="1" x14ac:dyDescent="0.15">
      <c r="A43" s="222"/>
      <c r="B43" s="226"/>
      <c r="C43" s="8" t="s">
        <v>158</v>
      </c>
      <c r="D43" s="11">
        <v>1</v>
      </c>
      <c r="E43" s="11" t="s">
        <v>21</v>
      </c>
      <c r="F43" s="33">
        <v>1000</v>
      </c>
      <c r="G43" s="33">
        <f t="shared" si="11"/>
        <v>1000</v>
      </c>
      <c r="H43" s="11">
        <v>1</v>
      </c>
      <c r="I43" s="33">
        <f t="shared" si="12"/>
        <v>1000</v>
      </c>
      <c r="K43" s="265"/>
      <c r="L43" s="46" t="s">
        <v>52</v>
      </c>
      <c r="M43" s="55" t="s">
        <v>53</v>
      </c>
      <c r="N43" s="50">
        <v>0</v>
      </c>
      <c r="O43" s="46">
        <v>1</v>
      </c>
      <c r="P43" s="46">
        <v>1</v>
      </c>
      <c r="Q43" s="50">
        <f t="shared" si="13"/>
        <v>0</v>
      </c>
    </row>
    <row r="44" spans="1:16354" x14ac:dyDescent="0.15">
      <c r="A44" s="222"/>
      <c r="B44" s="226"/>
      <c r="C44" s="13" t="s">
        <v>159</v>
      </c>
      <c r="D44" s="11">
        <v>1</v>
      </c>
      <c r="E44" s="11" t="s">
        <v>21</v>
      </c>
      <c r="F44" s="33">
        <v>800</v>
      </c>
      <c r="G44" s="33">
        <f t="shared" si="11"/>
        <v>800</v>
      </c>
      <c r="H44" s="11">
        <v>1</v>
      </c>
      <c r="I44" s="33">
        <f t="shared" si="12"/>
        <v>800</v>
      </c>
      <c r="K44" s="265"/>
      <c r="L44" s="259" t="s">
        <v>24</v>
      </c>
      <c r="M44" s="55" t="s">
        <v>54</v>
      </c>
      <c r="N44" s="246">
        <v>7000</v>
      </c>
      <c r="O44" s="259">
        <v>1</v>
      </c>
      <c r="P44" s="259">
        <v>1</v>
      </c>
      <c r="Q44" s="246">
        <f t="shared" si="13"/>
        <v>7000</v>
      </c>
    </row>
    <row r="45" spans="1:16354" x14ac:dyDescent="0.15">
      <c r="A45" s="222"/>
      <c r="B45" s="227" t="s">
        <v>160</v>
      </c>
      <c r="C45" s="12" t="s">
        <v>161</v>
      </c>
      <c r="D45" s="14">
        <v>1</v>
      </c>
      <c r="E45" s="14" t="s">
        <v>38</v>
      </c>
      <c r="F45" s="34">
        <v>1600</v>
      </c>
      <c r="G45" s="32">
        <f t="shared" si="11"/>
        <v>1600</v>
      </c>
      <c r="H45" s="9">
        <v>1</v>
      </c>
      <c r="I45" s="32">
        <f t="shared" si="12"/>
        <v>1600</v>
      </c>
      <c r="K45" s="265"/>
      <c r="L45" s="260"/>
      <c r="M45" s="55" t="s">
        <v>56</v>
      </c>
      <c r="N45" s="247"/>
      <c r="O45" s="260"/>
      <c r="P45" s="260"/>
      <c r="Q45" s="247"/>
    </row>
    <row r="46" spans="1:16354" x14ac:dyDescent="0.15">
      <c r="A46" s="222"/>
      <c r="B46" s="228"/>
      <c r="C46" s="12" t="s">
        <v>162</v>
      </c>
      <c r="D46" s="14">
        <v>3</v>
      </c>
      <c r="E46" s="14" t="s">
        <v>50</v>
      </c>
      <c r="F46" s="34">
        <v>140</v>
      </c>
      <c r="G46" s="32">
        <f t="shared" si="11"/>
        <v>420</v>
      </c>
      <c r="H46" s="9">
        <v>1</v>
      </c>
      <c r="I46" s="32">
        <f t="shared" si="12"/>
        <v>420</v>
      </c>
      <c r="K46" s="265"/>
      <c r="L46" s="260"/>
      <c r="M46" s="55" t="s">
        <v>57</v>
      </c>
      <c r="N46" s="247"/>
      <c r="O46" s="260"/>
      <c r="P46" s="260"/>
      <c r="Q46" s="247"/>
    </row>
    <row r="47" spans="1:16354" x14ac:dyDescent="0.15">
      <c r="A47" s="222"/>
      <c r="B47" s="228"/>
      <c r="C47" s="12" t="s">
        <v>163</v>
      </c>
      <c r="D47" s="14">
        <v>50</v>
      </c>
      <c r="E47" s="14" t="s">
        <v>38</v>
      </c>
      <c r="F47" s="34">
        <v>5</v>
      </c>
      <c r="G47" s="32">
        <f t="shared" si="11"/>
        <v>250</v>
      </c>
      <c r="H47" s="9">
        <v>1</v>
      </c>
      <c r="I47" s="32">
        <f t="shared" si="12"/>
        <v>250</v>
      </c>
      <c r="K47" s="265"/>
      <c r="L47" s="260"/>
      <c r="M47" s="55" t="s">
        <v>58</v>
      </c>
      <c r="N47" s="247"/>
      <c r="O47" s="260"/>
      <c r="P47" s="260"/>
      <c r="Q47" s="247"/>
    </row>
    <row r="48" spans="1:16354" x14ac:dyDescent="0.15">
      <c r="A48" s="222"/>
      <c r="B48" s="228"/>
      <c r="C48" s="12" t="s">
        <v>164</v>
      </c>
      <c r="D48" s="14">
        <v>1</v>
      </c>
      <c r="E48" s="14" t="s">
        <v>38</v>
      </c>
      <c r="F48" s="34">
        <v>140</v>
      </c>
      <c r="G48" s="32">
        <f t="shared" si="11"/>
        <v>140</v>
      </c>
      <c r="H48" s="9">
        <v>1</v>
      </c>
      <c r="I48" s="32">
        <f t="shared" si="12"/>
        <v>140</v>
      </c>
      <c r="K48" s="265"/>
      <c r="L48" s="260"/>
      <c r="M48" s="55" t="s">
        <v>61</v>
      </c>
      <c r="N48" s="247"/>
      <c r="O48" s="260"/>
      <c r="P48" s="260"/>
      <c r="Q48" s="247"/>
    </row>
    <row r="49" spans="1:17" x14ac:dyDescent="0.15">
      <c r="A49" s="222"/>
      <c r="B49" s="229"/>
      <c r="C49" s="15" t="s">
        <v>165</v>
      </c>
      <c r="D49" s="16">
        <v>10</v>
      </c>
      <c r="E49" s="14" t="s">
        <v>38</v>
      </c>
      <c r="F49" s="34">
        <v>8</v>
      </c>
      <c r="G49" s="32">
        <f t="shared" si="11"/>
        <v>80</v>
      </c>
      <c r="H49" s="9">
        <v>1</v>
      </c>
      <c r="I49" s="32">
        <f t="shared" si="12"/>
        <v>80</v>
      </c>
      <c r="K49" s="265"/>
      <c r="L49" s="261"/>
      <c r="M49" s="55" t="s">
        <v>63</v>
      </c>
      <c r="N49" s="248"/>
      <c r="O49" s="261"/>
      <c r="P49" s="261"/>
      <c r="Q49" s="248"/>
    </row>
    <row r="50" spans="1:17" x14ac:dyDescent="0.15">
      <c r="A50" s="222"/>
      <c r="B50" s="17" t="s">
        <v>166</v>
      </c>
      <c r="C50" s="18"/>
      <c r="D50" s="18"/>
      <c r="E50" s="18"/>
      <c r="F50" s="35"/>
      <c r="G50" s="36">
        <f>SUM(G38:G49)</f>
        <v>23590</v>
      </c>
      <c r="H50" s="37"/>
      <c r="I50" s="36">
        <f>SUM(I38:I49)</f>
        <v>23590</v>
      </c>
      <c r="K50" s="265"/>
      <c r="L50" s="46" t="s">
        <v>64</v>
      </c>
      <c r="M50" s="55" t="s">
        <v>65</v>
      </c>
      <c r="N50" s="50">
        <v>300</v>
      </c>
      <c r="O50" s="46">
        <v>1</v>
      </c>
      <c r="P50" s="46">
        <v>1</v>
      </c>
      <c r="Q50" s="50">
        <f>O50*N50*P50</f>
        <v>300</v>
      </c>
    </row>
    <row r="51" spans="1:17" x14ac:dyDescent="0.15">
      <c r="A51" s="222"/>
      <c r="B51" s="230" t="s">
        <v>167</v>
      </c>
      <c r="C51" s="19" t="s">
        <v>168</v>
      </c>
      <c r="D51" s="16">
        <v>3</v>
      </c>
      <c r="E51" s="14" t="s">
        <v>169</v>
      </c>
      <c r="F51" s="34">
        <v>300</v>
      </c>
      <c r="G51" s="32">
        <f t="shared" ref="G51:G58" si="18">D51*F51</f>
        <v>900</v>
      </c>
      <c r="H51" s="9">
        <v>1</v>
      </c>
      <c r="I51" s="32">
        <f t="shared" ref="I51:I58" si="19">G51*H51</f>
        <v>900</v>
      </c>
      <c r="K51" s="265"/>
      <c r="L51" s="46" t="s">
        <v>66</v>
      </c>
      <c r="M51" s="55" t="s">
        <v>67</v>
      </c>
      <c r="N51" s="50">
        <v>1000</v>
      </c>
      <c r="O51" s="46">
        <v>1</v>
      </c>
      <c r="P51" s="46">
        <v>1</v>
      </c>
      <c r="Q51" s="50">
        <f t="shared" ref="Q51:Q57" si="20">O51*N51*P51</f>
        <v>1000</v>
      </c>
    </row>
    <row r="52" spans="1:17" x14ac:dyDescent="0.15">
      <c r="A52" s="222"/>
      <c r="B52" s="140"/>
      <c r="C52" s="19" t="s">
        <v>170</v>
      </c>
      <c r="D52" s="16">
        <v>2</v>
      </c>
      <c r="E52" s="14" t="s">
        <v>50</v>
      </c>
      <c r="F52" s="34">
        <v>225</v>
      </c>
      <c r="G52" s="32">
        <f t="shared" si="18"/>
        <v>450</v>
      </c>
      <c r="H52" s="9">
        <v>1</v>
      </c>
      <c r="I52" s="32">
        <f t="shared" si="19"/>
        <v>450</v>
      </c>
      <c r="K52" s="265"/>
      <c r="L52" s="45" t="s">
        <v>70</v>
      </c>
      <c r="M52" s="55" t="s">
        <v>71</v>
      </c>
      <c r="N52" s="50">
        <v>1500</v>
      </c>
      <c r="O52" s="46">
        <v>1</v>
      </c>
      <c r="P52" s="46">
        <v>1</v>
      </c>
      <c r="Q52" s="50">
        <f t="shared" si="20"/>
        <v>1500</v>
      </c>
    </row>
    <row r="53" spans="1:17" x14ac:dyDescent="0.15">
      <c r="A53" s="222"/>
      <c r="B53" s="140"/>
      <c r="C53" s="19" t="s">
        <v>171</v>
      </c>
      <c r="D53" s="16">
        <v>1</v>
      </c>
      <c r="E53" s="14" t="s">
        <v>50</v>
      </c>
      <c r="F53" s="34">
        <v>150</v>
      </c>
      <c r="G53" s="32">
        <f t="shared" si="18"/>
        <v>150</v>
      </c>
      <c r="H53" s="9">
        <v>1</v>
      </c>
      <c r="I53" s="32">
        <f t="shared" si="19"/>
        <v>150</v>
      </c>
      <c r="K53" s="265"/>
      <c r="L53" s="267" t="s">
        <v>73</v>
      </c>
      <c r="M53" s="55" t="s">
        <v>74</v>
      </c>
      <c r="N53" s="50">
        <v>0</v>
      </c>
      <c r="O53" s="46">
        <v>1</v>
      </c>
      <c r="P53" s="46">
        <v>1</v>
      </c>
      <c r="Q53" s="50">
        <f t="shared" si="20"/>
        <v>0</v>
      </c>
    </row>
    <row r="54" spans="1:17" x14ac:dyDescent="0.15">
      <c r="A54" s="222"/>
      <c r="B54" s="140"/>
      <c r="C54" s="19" t="s">
        <v>172</v>
      </c>
      <c r="D54" s="16">
        <v>1</v>
      </c>
      <c r="E54" s="14" t="s">
        <v>28</v>
      </c>
      <c r="F54" s="34">
        <v>225</v>
      </c>
      <c r="G54" s="32">
        <f t="shared" si="18"/>
        <v>225</v>
      </c>
      <c r="H54" s="9">
        <v>1</v>
      </c>
      <c r="I54" s="32">
        <f t="shared" si="19"/>
        <v>225</v>
      </c>
      <c r="K54" s="265"/>
      <c r="L54" s="261"/>
      <c r="M54" s="54" t="s">
        <v>75</v>
      </c>
      <c r="N54" s="50">
        <v>500</v>
      </c>
      <c r="O54" s="46">
        <v>1</v>
      </c>
      <c r="P54" s="46">
        <v>1</v>
      </c>
      <c r="Q54" s="50">
        <f t="shared" si="20"/>
        <v>500</v>
      </c>
    </row>
    <row r="55" spans="1:17" x14ac:dyDescent="0.15">
      <c r="A55" s="222"/>
      <c r="B55" s="20"/>
      <c r="C55" s="19" t="s">
        <v>173</v>
      </c>
      <c r="D55" s="14">
        <v>1</v>
      </c>
      <c r="E55" s="14" t="s">
        <v>169</v>
      </c>
      <c r="F55" s="34">
        <v>600</v>
      </c>
      <c r="G55" s="32">
        <f t="shared" si="18"/>
        <v>600</v>
      </c>
      <c r="H55" s="9">
        <v>1</v>
      </c>
      <c r="I55" s="32">
        <f t="shared" si="19"/>
        <v>600</v>
      </c>
      <c r="K55" s="265"/>
      <c r="L55" s="268" t="s">
        <v>76</v>
      </c>
      <c r="M55" s="55" t="s">
        <v>77</v>
      </c>
      <c r="N55" s="50">
        <v>0</v>
      </c>
      <c r="O55" s="46">
        <v>2</v>
      </c>
      <c r="P55" s="46">
        <v>1</v>
      </c>
      <c r="Q55" s="50">
        <f t="shared" si="20"/>
        <v>0</v>
      </c>
    </row>
    <row r="56" spans="1:17" ht="33" x14ac:dyDescent="0.15">
      <c r="A56" s="222"/>
      <c r="B56" s="19" t="s">
        <v>174</v>
      </c>
      <c r="C56" s="21" t="s">
        <v>175</v>
      </c>
      <c r="D56" s="16">
        <v>1</v>
      </c>
      <c r="E56" s="14" t="s">
        <v>28</v>
      </c>
      <c r="F56" s="34">
        <v>1500</v>
      </c>
      <c r="G56" s="32">
        <f t="shared" si="18"/>
        <v>1500</v>
      </c>
      <c r="H56" s="9">
        <v>1</v>
      </c>
      <c r="I56" s="32">
        <f t="shared" si="19"/>
        <v>1500</v>
      </c>
      <c r="K56" s="265"/>
      <c r="L56" s="269"/>
      <c r="M56" s="55" t="s">
        <v>79</v>
      </c>
      <c r="N56" s="50">
        <v>0</v>
      </c>
      <c r="O56" s="46">
        <v>1</v>
      </c>
      <c r="P56" s="46">
        <v>1</v>
      </c>
      <c r="Q56" s="50">
        <f t="shared" si="20"/>
        <v>0</v>
      </c>
    </row>
    <row r="57" spans="1:17" x14ac:dyDescent="0.15">
      <c r="A57" s="222"/>
      <c r="B57" s="230" t="s">
        <v>176</v>
      </c>
      <c r="C57" s="19" t="s">
        <v>66</v>
      </c>
      <c r="D57" s="14">
        <v>1</v>
      </c>
      <c r="E57" s="14" t="s">
        <v>177</v>
      </c>
      <c r="F57" s="34">
        <v>500</v>
      </c>
      <c r="G57" s="32">
        <f t="shared" si="18"/>
        <v>500</v>
      </c>
      <c r="H57" s="9">
        <v>1</v>
      </c>
      <c r="I57" s="32">
        <f t="shared" si="19"/>
        <v>500</v>
      </c>
      <c r="K57" s="265"/>
      <c r="L57" s="46" t="s">
        <v>81</v>
      </c>
      <c r="M57" s="55" t="s">
        <v>82</v>
      </c>
      <c r="N57" s="50">
        <v>3000</v>
      </c>
      <c r="O57" s="46">
        <v>1</v>
      </c>
      <c r="P57" s="46">
        <v>1</v>
      </c>
      <c r="Q57" s="50">
        <f t="shared" si="20"/>
        <v>3000</v>
      </c>
    </row>
    <row r="58" spans="1:17" x14ac:dyDescent="0.15">
      <c r="A58" s="222"/>
      <c r="B58" s="141"/>
      <c r="C58" s="19" t="s">
        <v>178</v>
      </c>
      <c r="D58" s="14">
        <v>1</v>
      </c>
      <c r="E58" s="14" t="s">
        <v>177</v>
      </c>
      <c r="F58" s="34">
        <v>1500</v>
      </c>
      <c r="G58" s="32">
        <f t="shared" si="18"/>
        <v>1500</v>
      </c>
      <c r="H58" s="9">
        <v>1</v>
      </c>
      <c r="I58" s="32">
        <f t="shared" si="19"/>
        <v>1500</v>
      </c>
      <c r="K58" s="265"/>
      <c r="L58" s="252" t="s">
        <v>86</v>
      </c>
      <c r="M58" s="253"/>
      <c r="N58" s="253"/>
      <c r="O58" s="253"/>
      <c r="P58" s="254"/>
      <c r="Q58" s="56">
        <f>SUM(Q37:Q57)</f>
        <v>16650</v>
      </c>
    </row>
    <row r="59" spans="1:17" x14ac:dyDescent="0.15">
      <c r="A59" s="222"/>
      <c r="B59" s="22" t="s">
        <v>182</v>
      </c>
      <c r="C59" s="23"/>
      <c r="D59" s="23"/>
      <c r="E59" s="23"/>
      <c r="F59" s="38"/>
      <c r="G59" s="39">
        <f>SUM(G51:G58)</f>
        <v>5825</v>
      </c>
      <c r="H59" s="40"/>
      <c r="I59" s="39">
        <f>SUM(I51:I58)</f>
        <v>5825</v>
      </c>
      <c r="K59" s="265"/>
      <c r="L59" s="46" t="s">
        <v>91</v>
      </c>
      <c r="M59" s="55" t="s">
        <v>92</v>
      </c>
      <c r="N59" s="50">
        <v>350</v>
      </c>
      <c r="O59" s="46">
        <v>4</v>
      </c>
      <c r="P59" s="46">
        <v>1</v>
      </c>
      <c r="Q59" s="50">
        <f>O59*N59*P59</f>
        <v>1400</v>
      </c>
    </row>
    <row r="60" spans="1:17" x14ac:dyDescent="0.15">
      <c r="A60" s="222"/>
      <c r="B60" s="234" t="s">
        <v>187</v>
      </c>
      <c r="C60" s="25" t="s">
        <v>196</v>
      </c>
      <c r="D60" s="28">
        <v>6</v>
      </c>
      <c r="E60" s="41" t="s">
        <v>68</v>
      </c>
      <c r="F60" s="34">
        <v>1500</v>
      </c>
      <c r="G60" s="32">
        <f t="shared" ref="G60:G62" si="21">D60*F60</f>
        <v>9000</v>
      </c>
      <c r="H60" s="9">
        <v>1</v>
      </c>
      <c r="I60" s="32">
        <f t="shared" ref="I60:I62" si="22">G60*H60</f>
        <v>9000</v>
      </c>
      <c r="K60" s="265"/>
      <c r="L60" s="259" t="s">
        <v>95</v>
      </c>
      <c r="M60" s="55" t="s">
        <v>96</v>
      </c>
      <c r="N60" s="50">
        <v>70</v>
      </c>
      <c r="O60" s="46">
        <v>70</v>
      </c>
      <c r="P60" s="46">
        <v>1</v>
      </c>
      <c r="Q60" s="50">
        <f>O60*N60*P60</f>
        <v>4900</v>
      </c>
    </row>
    <row r="61" spans="1:17" x14ac:dyDescent="0.15">
      <c r="A61" s="222"/>
      <c r="B61" s="235"/>
      <c r="C61" s="25" t="s">
        <v>197</v>
      </c>
      <c r="D61" s="28">
        <v>4</v>
      </c>
      <c r="E61" s="41" t="s">
        <v>68</v>
      </c>
      <c r="F61" s="34">
        <v>1000</v>
      </c>
      <c r="G61" s="32">
        <f t="shared" si="21"/>
        <v>4000</v>
      </c>
      <c r="H61" s="9">
        <v>1</v>
      </c>
      <c r="I61" s="32">
        <f t="shared" si="22"/>
        <v>4000</v>
      </c>
      <c r="K61" s="265"/>
      <c r="L61" s="261"/>
      <c r="M61" s="55" t="s">
        <v>100</v>
      </c>
      <c r="N61" s="50">
        <v>200</v>
      </c>
      <c r="O61" s="46">
        <v>10</v>
      </c>
      <c r="P61" s="46">
        <v>1</v>
      </c>
      <c r="Q61" s="50">
        <f>O61*N61*P61</f>
        <v>2000</v>
      </c>
    </row>
    <row r="62" spans="1:17" x14ac:dyDescent="0.15">
      <c r="A62" s="222"/>
      <c r="B62" s="236"/>
      <c r="C62" s="25" t="s">
        <v>198</v>
      </c>
      <c r="D62" s="28">
        <v>2</v>
      </c>
      <c r="E62" s="41" t="s">
        <v>68</v>
      </c>
      <c r="F62" s="34">
        <v>1200</v>
      </c>
      <c r="G62" s="32">
        <f t="shared" si="21"/>
        <v>2400</v>
      </c>
      <c r="H62" s="9">
        <v>1</v>
      </c>
      <c r="I62" s="32">
        <f t="shared" si="22"/>
        <v>2400</v>
      </c>
      <c r="K62" s="265"/>
      <c r="L62" s="46" t="s">
        <v>106</v>
      </c>
      <c r="M62" s="55" t="s">
        <v>107</v>
      </c>
      <c r="N62" s="50">
        <v>1179</v>
      </c>
      <c r="O62" s="46">
        <v>1</v>
      </c>
      <c r="P62" s="46">
        <v>1</v>
      </c>
      <c r="Q62" s="50">
        <f>O62*N62*P62</f>
        <v>1179</v>
      </c>
    </row>
    <row r="63" spans="1:17" x14ac:dyDescent="0.15">
      <c r="A63" s="223"/>
      <c r="B63" s="22" t="s">
        <v>186</v>
      </c>
      <c r="C63" s="23"/>
      <c r="D63" s="23"/>
      <c r="E63" s="23"/>
      <c r="F63" s="23"/>
      <c r="G63" s="39">
        <f>SUM(G60:G62)</f>
        <v>15400</v>
      </c>
      <c r="H63" s="42"/>
      <c r="I63" s="39">
        <f>SUM(I60:I62)</f>
        <v>15400</v>
      </c>
      <c r="K63" s="265"/>
      <c r="L63" s="46" t="s">
        <v>222</v>
      </c>
      <c r="M63" s="55" t="s">
        <v>109</v>
      </c>
      <c r="N63" s="50">
        <f>SUM(Q59:Q62)*10%</f>
        <v>947.9</v>
      </c>
      <c r="O63" s="46">
        <v>1</v>
      </c>
      <c r="P63" s="46">
        <v>1</v>
      </c>
      <c r="Q63" s="50">
        <f>SUM(Q59:Q62)*8%</f>
        <v>758.32</v>
      </c>
    </row>
    <row r="64" spans="1:17" x14ac:dyDescent="0.15">
      <c r="A64" s="237" t="s">
        <v>199</v>
      </c>
      <c r="B64" s="238"/>
      <c r="C64" s="238"/>
      <c r="D64" s="238"/>
      <c r="E64" s="238"/>
      <c r="F64" s="238"/>
      <c r="G64" s="238"/>
      <c r="H64" s="239"/>
      <c r="I64" s="48">
        <f>I50+I59+I63</f>
        <v>44815</v>
      </c>
      <c r="K64" s="266"/>
      <c r="L64" s="252" t="s">
        <v>115</v>
      </c>
      <c r="M64" s="253"/>
      <c r="N64" s="253"/>
      <c r="O64" s="253"/>
      <c r="P64" s="254"/>
      <c r="Q64" s="56">
        <f>SUM(Q59:Q63)</f>
        <v>10237.32</v>
      </c>
    </row>
    <row r="65" spans="1:17" x14ac:dyDescent="0.15">
      <c r="A65" s="221" t="s">
        <v>200</v>
      </c>
      <c r="B65" s="224" t="s">
        <v>150</v>
      </c>
      <c r="C65" s="8" t="s">
        <v>201</v>
      </c>
      <c r="D65" s="9">
        <v>40</v>
      </c>
      <c r="E65" s="31" t="s">
        <v>152</v>
      </c>
      <c r="F65" s="32">
        <v>600</v>
      </c>
      <c r="G65" s="32">
        <f t="shared" ref="G65:G67" si="23">D65*F65</f>
        <v>24000</v>
      </c>
      <c r="H65" s="11">
        <v>3</v>
      </c>
      <c r="I65" s="32">
        <f t="shared" ref="I65:I67" si="24">G65*H65</f>
        <v>72000</v>
      </c>
      <c r="K65" s="255" t="s">
        <v>199</v>
      </c>
      <c r="L65" s="256"/>
      <c r="M65" s="256"/>
      <c r="N65" s="256"/>
      <c r="O65" s="256"/>
      <c r="P65" s="257"/>
      <c r="Q65" s="57">
        <f>Q58+Q64</f>
        <v>26887.32</v>
      </c>
    </row>
    <row r="66" spans="1:17" x14ac:dyDescent="0.15">
      <c r="A66" s="222"/>
      <c r="B66" s="225"/>
      <c r="C66" s="10" t="s">
        <v>202</v>
      </c>
      <c r="D66" s="9">
        <v>40</v>
      </c>
      <c r="E66" s="9" t="s">
        <v>152</v>
      </c>
      <c r="F66" s="32">
        <v>150</v>
      </c>
      <c r="G66" s="32">
        <f t="shared" si="23"/>
        <v>6000</v>
      </c>
      <c r="H66" s="11">
        <v>3</v>
      </c>
      <c r="I66" s="32">
        <f t="shared" si="24"/>
        <v>18000</v>
      </c>
      <c r="K66" s="258" t="s">
        <v>200</v>
      </c>
      <c r="L66" s="46" t="s">
        <v>24</v>
      </c>
      <c r="M66" s="55" t="s">
        <v>25</v>
      </c>
      <c r="N66" s="50">
        <v>3500</v>
      </c>
      <c r="O66" s="46">
        <v>1</v>
      </c>
      <c r="P66" s="46">
        <v>2</v>
      </c>
      <c r="Q66" s="50">
        <f>O66*N66*P66</f>
        <v>7000</v>
      </c>
    </row>
    <row r="67" spans="1:17" x14ac:dyDescent="0.15">
      <c r="A67" s="222"/>
      <c r="B67" s="225"/>
      <c r="C67" s="10" t="s">
        <v>154</v>
      </c>
      <c r="D67" s="11">
        <v>15</v>
      </c>
      <c r="E67" s="11" t="s">
        <v>128</v>
      </c>
      <c r="F67" s="32">
        <v>30</v>
      </c>
      <c r="G67" s="32">
        <f t="shared" si="23"/>
        <v>450</v>
      </c>
      <c r="H67" s="11">
        <v>3</v>
      </c>
      <c r="I67" s="32">
        <f t="shared" si="24"/>
        <v>1350</v>
      </c>
      <c r="K67" s="258"/>
      <c r="L67" s="46" t="s">
        <v>30</v>
      </c>
      <c r="M67" s="55" t="s">
        <v>31</v>
      </c>
      <c r="N67" s="50">
        <v>0</v>
      </c>
      <c r="O67" s="46">
        <v>1</v>
      </c>
      <c r="P67" s="46">
        <v>3</v>
      </c>
      <c r="Q67" s="50">
        <f t="shared" ref="Q67:Q73" si="25">O67*N67*P67</f>
        <v>0</v>
      </c>
    </row>
    <row r="68" spans="1:17" x14ac:dyDescent="0.15">
      <c r="A68" s="222"/>
      <c r="B68" s="243" t="s">
        <v>155</v>
      </c>
      <c r="C68" s="13" t="s">
        <v>157</v>
      </c>
      <c r="D68" s="11">
        <v>1</v>
      </c>
      <c r="E68" s="11" t="s">
        <v>21</v>
      </c>
      <c r="F68" s="33">
        <v>1000</v>
      </c>
      <c r="G68" s="33">
        <f t="shared" ref="G68:G75" si="26">D68*F68</f>
        <v>1000</v>
      </c>
      <c r="H68" s="11">
        <v>3</v>
      </c>
      <c r="I68" s="33">
        <f t="shared" ref="I68:I75" si="27">G68*H68</f>
        <v>3000</v>
      </c>
      <c r="K68" s="258"/>
      <c r="L68" s="46" t="s">
        <v>36</v>
      </c>
      <c r="M68" s="55" t="s">
        <v>37</v>
      </c>
      <c r="N68" s="50">
        <v>150</v>
      </c>
      <c r="O68" s="46">
        <v>1</v>
      </c>
      <c r="P68" s="46">
        <v>3</v>
      </c>
      <c r="Q68" s="50">
        <f t="shared" si="25"/>
        <v>450</v>
      </c>
    </row>
    <row r="69" spans="1:17" x14ac:dyDescent="0.15">
      <c r="A69" s="222"/>
      <c r="B69" s="244"/>
      <c r="C69" s="8" t="s">
        <v>158</v>
      </c>
      <c r="D69" s="11">
        <v>1</v>
      </c>
      <c r="E69" s="11" t="s">
        <v>21</v>
      </c>
      <c r="F69" s="33">
        <v>1000</v>
      </c>
      <c r="G69" s="33">
        <f t="shared" si="26"/>
        <v>1000</v>
      </c>
      <c r="H69" s="11">
        <v>3</v>
      </c>
      <c r="I69" s="33">
        <f t="shared" si="27"/>
        <v>3000</v>
      </c>
      <c r="K69" s="258"/>
      <c r="L69" s="46" t="s">
        <v>42</v>
      </c>
      <c r="M69" s="55" t="s">
        <v>43</v>
      </c>
      <c r="N69" s="50">
        <v>2500</v>
      </c>
      <c r="O69" s="46">
        <v>1</v>
      </c>
      <c r="P69" s="46">
        <v>3</v>
      </c>
      <c r="Q69" s="50">
        <f t="shared" si="25"/>
        <v>7500</v>
      </c>
    </row>
    <row r="70" spans="1:17" x14ac:dyDescent="0.15">
      <c r="A70" s="222"/>
      <c r="B70" s="245"/>
      <c r="C70" s="13" t="s">
        <v>159</v>
      </c>
      <c r="D70" s="11">
        <v>1</v>
      </c>
      <c r="E70" s="11" t="s">
        <v>21</v>
      </c>
      <c r="F70" s="33">
        <v>800</v>
      </c>
      <c r="G70" s="33">
        <f t="shared" si="26"/>
        <v>800</v>
      </c>
      <c r="H70" s="11">
        <v>3</v>
      </c>
      <c r="I70" s="33">
        <f t="shared" si="27"/>
        <v>2400</v>
      </c>
      <c r="K70" s="258"/>
      <c r="L70" s="46" t="s">
        <v>45</v>
      </c>
      <c r="M70" s="55" t="s">
        <v>46</v>
      </c>
      <c r="N70" s="50">
        <v>150</v>
      </c>
      <c r="O70" s="46">
        <v>1</v>
      </c>
      <c r="P70" s="46">
        <v>3</v>
      </c>
      <c r="Q70" s="50">
        <f t="shared" si="25"/>
        <v>450</v>
      </c>
    </row>
    <row r="71" spans="1:17" x14ac:dyDescent="0.15">
      <c r="A71" s="222"/>
      <c r="B71" s="227" t="s">
        <v>160</v>
      </c>
      <c r="C71" s="12" t="s">
        <v>161</v>
      </c>
      <c r="D71" s="14">
        <v>1</v>
      </c>
      <c r="E71" s="14" t="s">
        <v>38</v>
      </c>
      <c r="F71" s="34">
        <v>1600</v>
      </c>
      <c r="G71" s="32">
        <f t="shared" si="26"/>
        <v>1600</v>
      </c>
      <c r="H71" s="9">
        <v>3</v>
      </c>
      <c r="I71" s="32">
        <f t="shared" si="27"/>
        <v>4800</v>
      </c>
      <c r="K71" s="258"/>
      <c r="L71" s="46" t="s">
        <v>48</v>
      </c>
      <c r="M71" s="55" t="s">
        <v>49</v>
      </c>
      <c r="N71" s="50">
        <v>600</v>
      </c>
      <c r="O71" s="46">
        <v>1</v>
      </c>
      <c r="P71" s="46">
        <v>3</v>
      </c>
      <c r="Q71" s="50">
        <f t="shared" si="25"/>
        <v>1800</v>
      </c>
    </row>
    <row r="72" spans="1:17" x14ac:dyDescent="0.15">
      <c r="A72" s="222"/>
      <c r="B72" s="228"/>
      <c r="C72" s="12" t="s">
        <v>162</v>
      </c>
      <c r="D72" s="14">
        <v>3</v>
      </c>
      <c r="E72" s="14" t="s">
        <v>50</v>
      </c>
      <c r="F72" s="34">
        <v>140</v>
      </c>
      <c r="G72" s="32">
        <f t="shared" si="26"/>
        <v>420</v>
      </c>
      <c r="H72" s="9">
        <v>3</v>
      </c>
      <c r="I72" s="32">
        <f t="shared" si="27"/>
        <v>1260</v>
      </c>
      <c r="K72" s="258"/>
      <c r="L72" s="46" t="s">
        <v>52</v>
      </c>
      <c r="M72" s="55" t="s">
        <v>53</v>
      </c>
      <c r="N72" s="50">
        <v>0</v>
      </c>
      <c r="O72" s="46">
        <v>1</v>
      </c>
      <c r="P72" s="46">
        <v>3</v>
      </c>
      <c r="Q72" s="50">
        <f t="shared" si="25"/>
        <v>0</v>
      </c>
    </row>
    <row r="73" spans="1:17" x14ac:dyDescent="0.15">
      <c r="A73" s="222"/>
      <c r="B73" s="228"/>
      <c r="C73" s="12" t="s">
        <v>163</v>
      </c>
      <c r="D73" s="14">
        <v>50</v>
      </c>
      <c r="E73" s="14" t="s">
        <v>38</v>
      </c>
      <c r="F73" s="34">
        <v>5</v>
      </c>
      <c r="G73" s="32">
        <f t="shared" si="26"/>
        <v>250</v>
      </c>
      <c r="H73" s="9">
        <v>3</v>
      </c>
      <c r="I73" s="32">
        <f t="shared" si="27"/>
        <v>750</v>
      </c>
      <c r="K73" s="258"/>
      <c r="L73" s="259" t="s">
        <v>24</v>
      </c>
      <c r="M73" s="55" t="s">
        <v>54</v>
      </c>
      <c r="N73" s="246">
        <v>7000</v>
      </c>
      <c r="O73" s="259">
        <v>1</v>
      </c>
      <c r="P73" s="46">
        <v>3</v>
      </c>
      <c r="Q73" s="246">
        <f t="shared" si="25"/>
        <v>21000</v>
      </c>
    </row>
    <row r="74" spans="1:17" x14ac:dyDescent="0.15">
      <c r="A74" s="222"/>
      <c r="B74" s="228"/>
      <c r="C74" s="12" t="s">
        <v>164</v>
      </c>
      <c r="D74" s="14">
        <v>1</v>
      </c>
      <c r="E74" s="14" t="s">
        <v>38</v>
      </c>
      <c r="F74" s="34">
        <v>150</v>
      </c>
      <c r="G74" s="32">
        <f t="shared" si="26"/>
        <v>150</v>
      </c>
      <c r="H74" s="9">
        <v>3</v>
      </c>
      <c r="I74" s="32">
        <f t="shared" si="27"/>
        <v>450</v>
      </c>
      <c r="K74" s="258"/>
      <c r="L74" s="260"/>
      <c r="M74" s="55" t="s">
        <v>56</v>
      </c>
      <c r="N74" s="247"/>
      <c r="O74" s="260"/>
      <c r="P74" s="46">
        <v>3</v>
      </c>
      <c r="Q74" s="247"/>
    </row>
    <row r="75" spans="1:17" x14ac:dyDescent="0.15">
      <c r="A75" s="222"/>
      <c r="B75" s="229"/>
      <c r="C75" s="15" t="s">
        <v>165</v>
      </c>
      <c r="D75" s="16">
        <v>10</v>
      </c>
      <c r="E75" s="14" t="s">
        <v>38</v>
      </c>
      <c r="F75" s="34">
        <v>8</v>
      </c>
      <c r="G75" s="32">
        <f t="shared" si="26"/>
        <v>80</v>
      </c>
      <c r="H75" s="9">
        <v>3</v>
      </c>
      <c r="I75" s="32">
        <f t="shared" si="27"/>
        <v>240</v>
      </c>
      <c r="K75" s="258"/>
      <c r="L75" s="260"/>
      <c r="M75" s="55" t="s">
        <v>57</v>
      </c>
      <c r="N75" s="247"/>
      <c r="O75" s="260"/>
      <c r="P75" s="46">
        <v>3</v>
      </c>
      <c r="Q75" s="247"/>
    </row>
    <row r="76" spans="1:17" x14ac:dyDescent="0.15">
      <c r="A76" s="222"/>
      <c r="B76" s="17" t="s">
        <v>166</v>
      </c>
      <c r="C76" s="18"/>
      <c r="D76" s="18"/>
      <c r="E76" s="18"/>
      <c r="F76" s="35"/>
      <c r="G76" s="36">
        <f>SUM(G65:G70)</f>
        <v>33250</v>
      </c>
      <c r="H76" s="37"/>
      <c r="I76" s="36">
        <f>SUM(I65:I75)</f>
        <v>107250</v>
      </c>
      <c r="K76" s="258"/>
      <c r="L76" s="260"/>
      <c r="M76" s="55" t="s">
        <v>58</v>
      </c>
      <c r="N76" s="247"/>
      <c r="O76" s="260"/>
      <c r="P76" s="46">
        <v>3</v>
      </c>
      <c r="Q76" s="247"/>
    </row>
    <row r="77" spans="1:17" x14ac:dyDescent="0.15">
      <c r="A77" s="222"/>
      <c r="B77" s="230" t="s">
        <v>167</v>
      </c>
      <c r="C77" s="19" t="s">
        <v>168</v>
      </c>
      <c r="D77" s="16">
        <v>3</v>
      </c>
      <c r="E77" s="14" t="s">
        <v>169</v>
      </c>
      <c r="F77" s="34">
        <v>300</v>
      </c>
      <c r="G77" s="32">
        <f t="shared" ref="G77:G84" si="28">D77*F77</f>
        <v>900</v>
      </c>
      <c r="H77" s="11">
        <v>3</v>
      </c>
      <c r="I77" s="32">
        <f t="shared" ref="I77:I84" si="29">G77*H77</f>
        <v>2700</v>
      </c>
      <c r="K77" s="258"/>
      <c r="L77" s="260"/>
      <c r="M77" s="55" t="s">
        <v>61</v>
      </c>
      <c r="N77" s="247"/>
      <c r="O77" s="260"/>
      <c r="P77" s="46">
        <v>3</v>
      </c>
      <c r="Q77" s="247"/>
    </row>
    <row r="78" spans="1:17" x14ac:dyDescent="0.15">
      <c r="A78" s="222"/>
      <c r="B78" s="140"/>
      <c r="C78" s="19" t="s">
        <v>170</v>
      </c>
      <c r="D78" s="16">
        <v>2</v>
      </c>
      <c r="E78" s="14" t="s">
        <v>50</v>
      </c>
      <c r="F78" s="34">
        <v>225</v>
      </c>
      <c r="G78" s="32">
        <f t="shared" si="28"/>
        <v>450</v>
      </c>
      <c r="H78" s="11">
        <v>3</v>
      </c>
      <c r="I78" s="32">
        <f t="shared" si="29"/>
        <v>1350</v>
      </c>
      <c r="K78" s="258"/>
      <c r="L78" s="261"/>
      <c r="M78" s="55" t="s">
        <v>63</v>
      </c>
      <c r="N78" s="248"/>
      <c r="O78" s="261"/>
      <c r="P78" s="46">
        <v>3</v>
      </c>
      <c r="Q78" s="248"/>
    </row>
    <row r="79" spans="1:17" x14ac:dyDescent="0.15">
      <c r="A79" s="222"/>
      <c r="B79" s="140"/>
      <c r="C79" s="19" t="s">
        <v>171</v>
      </c>
      <c r="D79" s="16">
        <v>1</v>
      </c>
      <c r="E79" s="14" t="s">
        <v>50</v>
      </c>
      <c r="F79" s="34">
        <v>150</v>
      </c>
      <c r="G79" s="32">
        <f t="shared" si="28"/>
        <v>150</v>
      </c>
      <c r="H79" s="11">
        <v>3</v>
      </c>
      <c r="I79" s="32">
        <f t="shared" si="29"/>
        <v>450</v>
      </c>
      <c r="K79" s="258"/>
      <c r="L79" s="46" t="s">
        <v>64</v>
      </c>
      <c r="M79" s="55" t="s">
        <v>65</v>
      </c>
      <c r="N79" s="50">
        <v>300</v>
      </c>
      <c r="O79" s="46">
        <v>1</v>
      </c>
      <c r="P79" s="46">
        <v>3</v>
      </c>
      <c r="Q79" s="50">
        <f t="shared" ref="Q79:Q85" si="30">O79*N79*P79</f>
        <v>900</v>
      </c>
    </row>
    <row r="80" spans="1:17" x14ac:dyDescent="0.15">
      <c r="A80" s="222"/>
      <c r="B80" s="140"/>
      <c r="C80" s="19" t="s">
        <v>172</v>
      </c>
      <c r="D80" s="16">
        <v>1</v>
      </c>
      <c r="E80" s="14" t="s">
        <v>28</v>
      </c>
      <c r="F80" s="34">
        <v>225</v>
      </c>
      <c r="G80" s="32">
        <f t="shared" si="28"/>
        <v>225</v>
      </c>
      <c r="H80" s="11">
        <v>3</v>
      </c>
      <c r="I80" s="32">
        <f t="shared" si="29"/>
        <v>675</v>
      </c>
      <c r="K80" s="258"/>
      <c r="L80" s="46" t="s">
        <v>66</v>
      </c>
      <c r="M80" s="55" t="s">
        <v>67</v>
      </c>
      <c r="N80" s="50">
        <v>1600</v>
      </c>
      <c r="O80" s="46">
        <v>1</v>
      </c>
      <c r="P80" s="46">
        <v>3</v>
      </c>
      <c r="Q80" s="50">
        <f t="shared" si="30"/>
        <v>4800</v>
      </c>
    </row>
    <row r="81" spans="1:17" x14ac:dyDescent="0.15">
      <c r="A81" s="222"/>
      <c r="B81" s="20"/>
      <c r="C81" s="19" t="s">
        <v>173</v>
      </c>
      <c r="D81" s="14">
        <v>1</v>
      </c>
      <c r="E81" s="14" t="s">
        <v>169</v>
      </c>
      <c r="F81" s="34">
        <v>600</v>
      </c>
      <c r="G81" s="32">
        <f t="shared" si="28"/>
        <v>600</v>
      </c>
      <c r="H81" s="11">
        <v>3</v>
      </c>
      <c r="I81" s="32">
        <f t="shared" si="29"/>
        <v>1800</v>
      </c>
      <c r="K81" s="258"/>
      <c r="L81" s="259" t="s">
        <v>73</v>
      </c>
      <c r="M81" s="55" t="s">
        <v>74</v>
      </c>
      <c r="N81" s="50">
        <v>0</v>
      </c>
      <c r="O81" s="46">
        <v>1</v>
      </c>
      <c r="P81" s="46">
        <v>3</v>
      </c>
      <c r="Q81" s="50">
        <f t="shared" si="30"/>
        <v>0</v>
      </c>
    </row>
    <row r="82" spans="1:17" x14ac:dyDescent="0.15">
      <c r="A82" s="222"/>
      <c r="B82" s="19" t="s">
        <v>174</v>
      </c>
      <c r="C82" s="21" t="s">
        <v>175</v>
      </c>
      <c r="D82" s="16">
        <v>1</v>
      </c>
      <c r="E82" s="14" t="s">
        <v>28</v>
      </c>
      <c r="F82" s="34">
        <v>1500</v>
      </c>
      <c r="G82" s="32">
        <f t="shared" si="28"/>
        <v>1500</v>
      </c>
      <c r="H82" s="11">
        <v>3</v>
      </c>
      <c r="I82" s="32">
        <f t="shared" si="29"/>
        <v>4500</v>
      </c>
      <c r="K82" s="258"/>
      <c r="L82" s="261"/>
      <c r="M82" s="55" t="s">
        <v>75</v>
      </c>
      <c r="N82" s="50">
        <v>0</v>
      </c>
      <c r="O82" s="46">
        <v>1</v>
      </c>
      <c r="P82" s="46">
        <v>3</v>
      </c>
      <c r="Q82" s="50">
        <f t="shared" si="30"/>
        <v>0</v>
      </c>
    </row>
    <row r="83" spans="1:17" x14ac:dyDescent="0.15">
      <c r="A83" s="222"/>
      <c r="B83" s="230" t="s">
        <v>176</v>
      </c>
      <c r="C83" s="19" t="s">
        <v>66</v>
      </c>
      <c r="D83" s="14">
        <v>1</v>
      </c>
      <c r="E83" s="14" t="s">
        <v>177</v>
      </c>
      <c r="F83" s="34">
        <v>500</v>
      </c>
      <c r="G83" s="32">
        <f t="shared" si="28"/>
        <v>500</v>
      </c>
      <c r="H83" s="9">
        <v>3</v>
      </c>
      <c r="I83" s="32">
        <f t="shared" si="29"/>
        <v>1500</v>
      </c>
      <c r="K83" s="258"/>
      <c r="L83" s="259" t="s">
        <v>76</v>
      </c>
      <c r="M83" s="55" t="s">
        <v>77</v>
      </c>
      <c r="N83" s="50">
        <v>500</v>
      </c>
      <c r="O83" s="46">
        <v>1</v>
      </c>
      <c r="P83" s="46">
        <v>3</v>
      </c>
      <c r="Q83" s="50">
        <f t="shared" si="30"/>
        <v>1500</v>
      </c>
    </row>
    <row r="84" spans="1:17" ht="33" x14ac:dyDescent="0.15">
      <c r="A84" s="222"/>
      <c r="B84" s="141"/>
      <c r="C84" s="19" t="s">
        <v>178</v>
      </c>
      <c r="D84" s="14">
        <v>1</v>
      </c>
      <c r="E84" s="14" t="s">
        <v>177</v>
      </c>
      <c r="F84" s="34">
        <v>1500</v>
      </c>
      <c r="G84" s="32">
        <f t="shared" si="28"/>
        <v>1500</v>
      </c>
      <c r="H84" s="9">
        <v>3</v>
      </c>
      <c r="I84" s="32">
        <f t="shared" si="29"/>
        <v>4500</v>
      </c>
      <c r="K84" s="258"/>
      <c r="L84" s="261"/>
      <c r="M84" s="55" t="s">
        <v>79</v>
      </c>
      <c r="N84" s="50">
        <v>0</v>
      </c>
      <c r="O84" s="46">
        <v>1</v>
      </c>
      <c r="P84" s="46">
        <v>3</v>
      </c>
      <c r="Q84" s="50">
        <f t="shared" si="30"/>
        <v>0</v>
      </c>
    </row>
    <row r="85" spans="1:17" x14ac:dyDescent="0.15">
      <c r="A85" s="222"/>
      <c r="B85" s="22" t="s">
        <v>182</v>
      </c>
      <c r="C85" s="23"/>
      <c r="D85" s="23"/>
      <c r="E85" s="23"/>
      <c r="F85" s="38"/>
      <c r="G85" s="39">
        <f>SUM(G77:G84)</f>
        <v>5825</v>
      </c>
      <c r="H85" s="40"/>
      <c r="I85" s="39">
        <f>SUM(I77:I84)</f>
        <v>17475</v>
      </c>
      <c r="K85" s="258"/>
      <c r="L85" s="46" t="s">
        <v>81</v>
      </c>
      <c r="M85" s="55" t="s">
        <v>82</v>
      </c>
      <c r="N85" s="50">
        <v>3000</v>
      </c>
      <c r="O85" s="46">
        <v>1</v>
      </c>
      <c r="P85" s="46">
        <v>3</v>
      </c>
      <c r="Q85" s="50">
        <f t="shared" si="30"/>
        <v>9000</v>
      </c>
    </row>
    <row r="86" spans="1:17" x14ac:dyDescent="0.15">
      <c r="A86" s="222"/>
      <c r="B86" s="24" t="s">
        <v>87</v>
      </c>
      <c r="C86" s="25" t="s">
        <v>183</v>
      </c>
      <c r="D86" s="26">
        <v>1</v>
      </c>
      <c r="E86" s="14" t="s">
        <v>21</v>
      </c>
      <c r="F86" s="34">
        <v>7000</v>
      </c>
      <c r="G86" s="32">
        <f t="shared" ref="G86" si="31">D86*F86</f>
        <v>7000</v>
      </c>
      <c r="H86" s="9">
        <v>3</v>
      </c>
      <c r="I86" s="32">
        <f>G86*H86</f>
        <v>21000</v>
      </c>
      <c r="K86" s="258"/>
      <c r="L86" s="252" t="s">
        <v>86</v>
      </c>
      <c r="M86" s="253"/>
      <c r="N86" s="253"/>
      <c r="O86" s="253"/>
      <c r="P86" s="254"/>
      <c r="Q86" s="56">
        <f>SUM(Q66:Q85)</f>
        <v>54400</v>
      </c>
    </row>
    <row r="87" spans="1:17" x14ac:dyDescent="0.15">
      <c r="A87" s="222"/>
      <c r="B87" s="22" t="s">
        <v>186</v>
      </c>
      <c r="C87" s="23"/>
      <c r="D87" s="23"/>
      <c r="E87" s="23"/>
      <c r="F87" s="38"/>
      <c r="G87" s="39">
        <f>SUM(G81:G86)</f>
        <v>16925</v>
      </c>
      <c r="H87" s="40"/>
      <c r="I87" s="39">
        <f>SUM(I86:I86)</f>
        <v>21000</v>
      </c>
      <c r="K87" s="258"/>
      <c r="L87" s="262" t="s">
        <v>223</v>
      </c>
      <c r="M87" s="61" t="s">
        <v>89</v>
      </c>
      <c r="N87" s="50">
        <v>418</v>
      </c>
      <c r="O87" s="46">
        <v>9</v>
      </c>
      <c r="P87" s="46">
        <v>1</v>
      </c>
      <c r="Q87" s="50">
        <f>O87*N87*P87</f>
        <v>3762</v>
      </c>
    </row>
    <row r="88" spans="1:17" x14ac:dyDescent="0.15">
      <c r="A88" s="222"/>
      <c r="B88" s="234" t="s">
        <v>187</v>
      </c>
      <c r="C88" s="25" t="s">
        <v>196</v>
      </c>
      <c r="D88" s="28">
        <v>6</v>
      </c>
      <c r="E88" s="41" t="s">
        <v>68</v>
      </c>
      <c r="F88" s="34">
        <v>1500</v>
      </c>
      <c r="G88" s="32">
        <f t="shared" ref="G88:G90" si="32">D88*F88</f>
        <v>9000</v>
      </c>
      <c r="H88" s="9">
        <v>3</v>
      </c>
      <c r="I88" s="32">
        <f t="shared" ref="I88:I90" si="33">G88*H88</f>
        <v>27000</v>
      </c>
      <c r="K88" s="258"/>
      <c r="L88" s="262"/>
      <c r="M88" s="61" t="s">
        <v>90</v>
      </c>
      <c r="N88" s="50">
        <v>80</v>
      </c>
      <c r="O88" s="46">
        <v>10</v>
      </c>
      <c r="P88" s="46">
        <v>1</v>
      </c>
      <c r="Q88" s="50">
        <f t="shared" ref="Q88:Q93" si="34">O88*N88*P88</f>
        <v>800</v>
      </c>
    </row>
    <row r="89" spans="1:17" x14ac:dyDescent="0.15">
      <c r="A89" s="222"/>
      <c r="B89" s="235"/>
      <c r="C89" s="25" t="s">
        <v>197</v>
      </c>
      <c r="D89" s="28">
        <v>4</v>
      </c>
      <c r="E89" s="41" t="s">
        <v>68</v>
      </c>
      <c r="F89" s="34">
        <v>1000</v>
      </c>
      <c r="G89" s="32">
        <f t="shared" si="32"/>
        <v>4000</v>
      </c>
      <c r="H89" s="9">
        <v>3</v>
      </c>
      <c r="I89" s="32">
        <f t="shared" si="33"/>
        <v>12000</v>
      </c>
      <c r="K89" s="258"/>
      <c r="L89" s="262"/>
      <c r="M89" s="61" t="s">
        <v>94</v>
      </c>
      <c r="N89" s="50">
        <v>80</v>
      </c>
      <c r="O89" s="46">
        <v>60</v>
      </c>
      <c r="P89" s="46">
        <v>1</v>
      </c>
      <c r="Q89" s="50">
        <f t="shared" si="34"/>
        <v>4800</v>
      </c>
    </row>
    <row r="90" spans="1:17" x14ac:dyDescent="0.15">
      <c r="A90" s="222"/>
      <c r="B90" s="236"/>
      <c r="C90" s="25" t="s">
        <v>198</v>
      </c>
      <c r="D90" s="28">
        <v>2</v>
      </c>
      <c r="E90" s="41" t="s">
        <v>68</v>
      </c>
      <c r="F90" s="34">
        <v>1200</v>
      </c>
      <c r="G90" s="32">
        <f t="shared" si="32"/>
        <v>2400</v>
      </c>
      <c r="H90" s="9">
        <v>3</v>
      </c>
      <c r="I90" s="32">
        <f t="shared" si="33"/>
        <v>7200</v>
      </c>
      <c r="K90" s="258"/>
      <c r="L90" s="262"/>
      <c r="M90" s="61" t="s">
        <v>101</v>
      </c>
      <c r="N90" s="50">
        <v>200</v>
      </c>
      <c r="O90" s="46">
        <v>10</v>
      </c>
      <c r="P90" s="46">
        <v>1</v>
      </c>
      <c r="Q90" s="50">
        <f t="shared" si="34"/>
        <v>2000</v>
      </c>
    </row>
    <row r="91" spans="1:17" x14ac:dyDescent="0.15">
      <c r="A91" s="223"/>
      <c r="B91" s="22" t="s">
        <v>203</v>
      </c>
      <c r="C91" s="23"/>
      <c r="D91" s="23"/>
      <c r="E91" s="23"/>
      <c r="F91" s="23"/>
      <c r="G91" s="39">
        <f>SUM(G88:G90)</f>
        <v>15400</v>
      </c>
      <c r="H91" s="42"/>
      <c r="I91" s="39">
        <f>SUM(I88:I90)</f>
        <v>46200</v>
      </c>
      <c r="K91" s="258"/>
      <c r="L91" s="262"/>
      <c r="M91" s="61" t="s">
        <v>108</v>
      </c>
      <c r="N91" s="50">
        <v>150</v>
      </c>
      <c r="O91" s="46">
        <v>10</v>
      </c>
      <c r="P91" s="46">
        <v>1</v>
      </c>
      <c r="Q91" s="50">
        <f t="shared" si="34"/>
        <v>1500</v>
      </c>
    </row>
    <row r="92" spans="1:17" x14ac:dyDescent="0.15">
      <c r="A92" s="240" t="s">
        <v>204</v>
      </c>
      <c r="B92" s="241"/>
      <c r="C92" s="241"/>
      <c r="D92" s="241"/>
      <c r="E92" s="241"/>
      <c r="F92" s="241"/>
      <c r="G92" s="241"/>
      <c r="H92" s="242"/>
      <c r="I92" s="59">
        <f>I76+I85+I91+I87</f>
        <v>191925</v>
      </c>
      <c r="K92" s="258"/>
      <c r="L92" s="262"/>
      <c r="M92" s="61" t="s">
        <v>96</v>
      </c>
      <c r="N92" s="50">
        <v>30</v>
      </c>
      <c r="O92" s="46">
        <v>60</v>
      </c>
      <c r="P92" s="46">
        <v>1</v>
      </c>
      <c r="Q92" s="50">
        <f t="shared" si="34"/>
        <v>1800</v>
      </c>
    </row>
    <row r="93" spans="1:17" ht="21.95" customHeight="1" x14ac:dyDescent="0.15">
      <c r="A93" s="217" t="s">
        <v>83</v>
      </c>
      <c r="B93" s="217"/>
      <c r="C93" s="217"/>
      <c r="D93" s="217"/>
      <c r="E93" s="217"/>
      <c r="F93" s="217"/>
      <c r="G93" s="217"/>
      <c r="H93" s="217"/>
      <c r="I93" s="60">
        <f>I37+I64+I92</f>
        <v>353243</v>
      </c>
      <c r="K93" s="258"/>
      <c r="L93" s="262"/>
      <c r="M93" s="61" t="s">
        <v>108</v>
      </c>
      <c r="N93" s="50">
        <v>50</v>
      </c>
      <c r="O93" s="46">
        <v>0</v>
      </c>
      <c r="P93" s="46">
        <v>1</v>
      </c>
      <c r="Q93" s="50">
        <f t="shared" si="34"/>
        <v>0</v>
      </c>
    </row>
    <row r="94" spans="1:17" x14ac:dyDescent="0.15">
      <c r="A94" s="217" t="s">
        <v>205</v>
      </c>
      <c r="B94" s="217"/>
      <c r="C94" s="217"/>
      <c r="D94" s="217"/>
      <c r="E94" s="217"/>
      <c r="F94" s="217"/>
      <c r="G94" s="217"/>
      <c r="H94" s="217"/>
      <c r="I94" s="60">
        <f>I93*1.06</f>
        <v>374437.58</v>
      </c>
      <c r="K94" s="258"/>
      <c r="L94" s="262"/>
      <c r="M94" s="61" t="s">
        <v>104</v>
      </c>
      <c r="N94" s="50">
        <v>7000</v>
      </c>
      <c r="O94" s="46">
        <v>1</v>
      </c>
      <c r="P94" s="46">
        <v>1</v>
      </c>
      <c r="Q94" s="50">
        <f t="shared" ref="Q94:Q97" si="35">O94*N94*P94</f>
        <v>7000</v>
      </c>
    </row>
    <row r="95" spans="1:17" x14ac:dyDescent="0.15">
      <c r="A95" s="4"/>
      <c r="B95" s="4"/>
      <c r="C95" s="4"/>
      <c r="F95" s="4"/>
      <c r="G95" s="4"/>
      <c r="H95" s="4"/>
      <c r="K95" s="258"/>
      <c r="L95" s="262"/>
      <c r="M95" s="61" t="s">
        <v>109</v>
      </c>
      <c r="N95" s="50">
        <f>SUM(Q87:Q94)*10%</f>
        <v>2166.1999999999998</v>
      </c>
      <c r="O95" s="46">
        <v>1</v>
      </c>
      <c r="P95" s="46">
        <v>1</v>
      </c>
      <c r="Q95" s="50">
        <f>SUM(Q87:Q94)*8%</f>
        <v>1732.96</v>
      </c>
    </row>
    <row r="96" spans="1:17" x14ac:dyDescent="0.15">
      <c r="K96" s="258"/>
      <c r="L96" s="252" t="s">
        <v>224</v>
      </c>
      <c r="M96" s="253"/>
      <c r="N96" s="253"/>
      <c r="O96" s="253"/>
      <c r="P96" s="254"/>
      <c r="Q96" s="56">
        <f>SUM(Q87:Q95)</f>
        <v>23394.959999999999</v>
      </c>
    </row>
    <row r="97" spans="1:17" x14ac:dyDescent="0.15">
      <c r="K97" s="258"/>
      <c r="L97" s="259" t="s">
        <v>225</v>
      </c>
      <c r="M97" s="55" t="s">
        <v>226</v>
      </c>
      <c r="N97" s="50">
        <v>198</v>
      </c>
      <c r="O97" s="46">
        <v>8</v>
      </c>
      <c r="P97" s="46">
        <v>1</v>
      </c>
      <c r="Q97" s="50">
        <f t="shared" si="35"/>
        <v>1584</v>
      </c>
    </row>
    <row r="98" spans="1:17" x14ac:dyDescent="0.15">
      <c r="K98" s="258"/>
      <c r="L98" s="260"/>
      <c r="M98" s="55" t="s">
        <v>227</v>
      </c>
      <c r="N98" s="50">
        <v>198</v>
      </c>
      <c r="O98" s="46">
        <v>30</v>
      </c>
      <c r="P98" s="46">
        <v>1</v>
      </c>
      <c r="Q98" s="50">
        <f t="shared" ref="Q98:Q108" si="36">O98*N98*P98</f>
        <v>5940</v>
      </c>
    </row>
    <row r="99" spans="1:17" x14ac:dyDescent="0.15">
      <c r="K99" s="258"/>
      <c r="L99" s="260"/>
      <c r="M99" s="55" t="s">
        <v>98</v>
      </c>
      <c r="N99" s="50">
        <v>200</v>
      </c>
      <c r="O99" s="46">
        <v>38</v>
      </c>
      <c r="P99" s="46">
        <v>1</v>
      </c>
      <c r="Q99" s="50">
        <f t="shared" si="36"/>
        <v>7600</v>
      </c>
    </row>
    <row r="100" spans="1:17" x14ac:dyDescent="0.15">
      <c r="K100" s="258"/>
      <c r="L100" s="260"/>
      <c r="M100" s="55" t="s">
        <v>104</v>
      </c>
      <c r="N100" s="50">
        <v>4000</v>
      </c>
      <c r="O100" s="46">
        <v>1</v>
      </c>
      <c r="P100" s="46">
        <v>1</v>
      </c>
      <c r="Q100" s="50">
        <f t="shared" si="36"/>
        <v>4000</v>
      </c>
    </row>
    <row r="101" spans="1:17" x14ac:dyDescent="0.15">
      <c r="K101" s="258"/>
      <c r="L101" s="261"/>
      <c r="M101" s="61" t="s">
        <v>109</v>
      </c>
      <c r="N101" s="50">
        <f>SUM(Q97:Q100)*10%</f>
        <v>1912.4</v>
      </c>
      <c r="O101" s="46">
        <v>1</v>
      </c>
      <c r="P101" s="46">
        <v>1</v>
      </c>
      <c r="Q101" s="50">
        <f>SUM(Q97:Q100)*8%</f>
        <v>1529.92</v>
      </c>
    </row>
    <row r="102" spans="1:17" x14ac:dyDescent="0.15">
      <c r="K102" s="258"/>
      <c r="L102" s="252" t="s">
        <v>228</v>
      </c>
      <c r="M102" s="253"/>
      <c r="N102" s="253"/>
      <c r="O102" s="253"/>
      <c r="P102" s="254"/>
      <c r="Q102" s="56">
        <f>SUM(Q97:Q101)</f>
        <v>20653.919999999998</v>
      </c>
    </row>
    <row r="103" spans="1:17" x14ac:dyDescent="0.15">
      <c r="B103" s="2"/>
      <c r="D103" s="2"/>
      <c r="E103" s="2"/>
      <c r="F103" s="2"/>
      <c r="K103" s="258"/>
      <c r="L103" s="262" t="s">
        <v>229</v>
      </c>
      <c r="M103" s="62" t="s">
        <v>226</v>
      </c>
      <c r="N103" s="50">
        <v>168</v>
      </c>
      <c r="O103" s="63">
        <v>8</v>
      </c>
      <c r="P103" s="46">
        <v>1</v>
      </c>
      <c r="Q103" s="50">
        <f t="shared" si="36"/>
        <v>1344</v>
      </c>
    </row>
    <row r="104" spans="1:17" x14ac:dyDescent="0.15">
      <c r="B104" s="4" t="s">
        <v>206</v>
      </c>
      <c r="C104" s="4" t="s">
        <v>207</v>
      </c>
      <c r="D104" s="4" t="s">
        <v>208</v>
      </c>
      <c r="E104" s="2" t="s">
        <v>209</v>
      </c>
      <c r="F104" s="2"/>
      <c r="K104" s="258"/>
      <c r="L104" s="262"/>
      <c r="M104" s="62" t="s">
        <v>227</v>
      </c>
      <c r="N104" s="50">
        <v>168</v>
      </c>
      <c r="O104" s="63">
        <v>30</v>
      </c>
      <c r="P104" s="46">
        <v>1</v>
      </c>
      <c r="Q104" s="50">
        <f t="shared" si="36"/>
        <v>5040</v>
      </c>
    </row>
    <row r="105" spans="1:17" x14ac:dyDescent="0.15">
      <c r="A105" s="2" t="s">
        <v>210</v>
      </c>
      <c r="B105" s="4">
        <v>137022</v>
      </c>
      <c r="C105" s="4">
        <v>41546</v>
      </c>
      <c r="D105" s="4">
        <f>60278.3*3</f>
        <v>180834.9</v>
      </c>
      <c r="E105" s="58">
        <f>B105+C105+D105</f>
        <v>359402.9</v>
      </c>
      <c r="F105" s="2">
        <f>E105*40%</f>
        <v>143761.16</v>
      </c>
      <c r="K105" s="258"/>
      <c r="L105" s="262"/>
      <c r="M105" s="64" t="s">
        <v>98</v>
      </c>
      <c r="N105" s="50">
        <v>120</v>
      </c>
      <c r="O105" s="63">
        <v>38</v>
      </c>
      <c r="P105" s="46">
        <v>1</v>
      </c>
      <c r="Q105" s="50">
        <f t="shared" si="36"/>
        <v>4560</v>
      </c>
    </row>
    <row r="106" spans="1:17" x14ac:dyDescent="0.15">
      <c r="B106" s="2"/>
      <c r="D106" s="2"/>
      <c r="E106" s="2"/>
      <c r="F106" s="2"/>
      <c r="K106" s="258"/>
      <c r="L106" s="262"/>
      <c r="M106" s="64" t="s">
        <v>105</v>
      </c>
      <c r="N106" s="50">
        <v>650</v>
      </c>
      <c r="O106" s="63">
        <v>2</v>
      </c>
      <c r="P106" s="46">
        <v>1</v>
      </c>
      <c r="Q106" s="50">
        <f t="shared" si="36"/>
        <v>1300</v>
      </c>
    </row>
    <row r="107" spans="1:17" x14ac:dyDescent="0.15">
      <c r="K107" s="258"/>
      <c r="L107" s="262"/>
      <c r="M107" s="64" t="s">
        <v>110</v>
      </c>
      <c r="N107" s="50">
        <v>280</v>
      </c>
      <c r="O107" s="63">
        <v>5</v>
      </c>
      <c r="P107" s="46">
        <v>1</v>
      </c>
      <c r="Q107" s="50">
        <f t="shared" si="36"/>
        <v>1400</v>
      </c>
    </row>
    <row r="108" spans="1:17" x14ac:dyDescent="0.15">
      <c r="K108" s="258"/>
      <c r="L108" s="262"/>
      <c r="M108" s="65" t="s">
        <v>104</v>
      </c>
      <c r="N108" s="50">
        <v>4500</v>
      </c>
      <c r="O108" s="63">
        <v>1</v>
      </c>
      <c r="P108" s="46">
        <v>1</v>
      </c>
      <c r="Q108" s="50">
        <f t="shared" si="36"/>
        <v>4500</v>
      </c>
    </row>
    <row r="109" spans="1:17" x14ac:dyDescent="0.15">
      <c r="K109" s="258"/>
      <c r="L109" s="262"/>
      <c r="M109" s="61" t="s">
        <v>109</v>
      </c>
      <c r="N109" s="50">
        <f>SUM(Q103:Q108)*10%</f>
        <v>1814.4</v>
      </c>
      <c r="O109" s="46">
        <v>1</v>
      </c>
      <c r="P109" s="46">
        <v>1</v>
      </c>
      <c r="Q109" s="50">
        <f>SUM(Q103:Q108)*8%</f>
        <v>1451.52</v>
      </c>
    </row>
    <row r="110" spans="1:17" x14ac:dyDescent="0.15">
      <c r="K110" s="258"/>
      <c r="L110" s="252" t="s">
        <v>230</v>
      </c>
      <c r="M110" s="253"/>
      <c r="N110" s="253"/>
      <c r="O110" s="253"/>
      <c r="P110" s="254"/>
      <c r="Q110" s="56">
        <f>SUM(Q103:Q109)</f>
        <v>19595.52</v>
      </c>
    </row>
    <row r="111" spans="1:17" x14ac:dyDescent="0.15">
      <c r="K111" s="255" t="s">
        <v>199</v>
      </c>
      <c r="L111" s="256"/>
      <c r="M111" s="256"/>
      <c r="N111" s="256"/>
      <c r="O111" s="256"/>
      <c r="P111" s="257"/>
      <c r="Q111" s="57">
        <f>Q86+Q96+Q102+Q110</f>
        <v>118044.4</v>
      </c>
    </row>
    <row r="112" spans="1:17" ht="26.1" customHeight="1" x14ac:dyDescent="0.15">
      <c r="K112" s="249" t="s">
        <v>231</v>
      </c>
      <c r="L112" s="250"/>
      <c r="M112" s="250"/>
      <c r="N112" s="250"/>
      <c r="O112" s="250"/>
      <c r="P112" s="251"/>
      <c r="Q112" s="66">
        <f>Q36+Q65+Q111</f>
        <v>235046.72</v>
      </c>
    </row>
    <row r="113" spans="11:17" ht="32.1" customHeight="1" x14ac:dyDescent="0.15">
      <c r="K113" s="249" t="s">
        <v>205</v>
      </c>
      <c r="L113" s="250"/>
      <c r="M113" s="250"/>
      <c r="N113" s="250"/>
      <c r="O113" s="250"/>
      <c r="P113" s="251"/>
      <c r="Q113" s="66">
        <f>Q112*1.06</f>
        <v>249149.5232</v>
      </c>
    </row>
  </sheetData>
  <mergeCells count="75">
    <mergeCell ref="A1:I1"/>
    <mergeCell ref="K1:Q1"/>
    <mergeCell ref="L4:P4"/>
    <mergeCell ref="L7:P7"/>
    <mergeCell ref="L35:P35"/>
    <mergeCell ref="J16:J26"/>
    <mergeCell ref="K3:K35"/>
    <mergeCell ref="L5:L6"/>
    <mergeCell ref="L15:L20"/>
    <mergeCell ref="L22:L23"/>
    <mergeCell ref="L25:L26"/>
    <mergeCell ref="L27:L28"/>
    <mergeCell ref="L33:L34"/>
    <mergeCell ref="N15:N20"/>
    <mergeCell ref="O15:O20"/>
    <mergeCell ref="P15:P20"/>
    <mergeCell ref="K36:P36"/>
    <mergeCell ref="A37:H37"/>
    <mergeCell ref="L58:P58"/>
    <mergeCell ref="A64:H64"/>
    <mergeCell ref="L64:P64"/>
    <mergeCell ref="B57:B58"/>
    <mergeCell ref="B60:B62"/>
    <mergeCell ref="K37:K64"/>
    <mergeCell ref="L44:L49"/>
    <mergeCell ref="L53:L54"/>
    <mergeCell ref="L55:L56"/>
    <mergeCell ref="L60:L61"/>
    <mergeCell ref="N44:N49"/>
    <mergeCell ref="O44:O49"/>
    <mergeCell ref="P44:P49"/>
    <mergeCell ref="L110:P110"/>
    <mergeCell ref="K111:P111"/>
    <mergeCell ref="K112:P112"/>
    <mergeCell ref="K66:K110"/>
    <mergeCell ref="L73:L78"/>
    <mergeCell ref="L81:L82"/>
    <mergeCell ref="L83:L84"/>
    <mergeCell ref="L87:L95"/>
    <mergeCell ref="L97:L101"/>
    <mergeCell ref="L103:L109"/>
    <mergeCell ref="N73:N78"/>
    <mergeCell ref="O73:O78"/>
    <mergeCell ref="L86:P86"/>
    <mergeCell ref="B41:B44"/>
    <mergeCell ref="B45:B49"/>
    <mergeCell ref="B51:B54"/>
    <mergeCell ref="L96:P96"/>
    <mergeCell ref="L102:P102"/>
    <mergeCell ref="K65:P65"/>
    <mergeCell ref="A92:H92"/>
    <mergeCell ref="A93:H93"/>
    <mergeCell ref="A94:H94"/>
    <mergeCell ref="B65:B67"/>
    <mergeCell ref="B68:B70"/>
    <mergeCell ref="B71:B75"/>
    <mergeCell ref="B77:B80"/>
    <mergeCell ref="B83:B84"/>
    <mergeCell ref="B88:B90"/>
    <mergeCell ref="Q15:Q20"/>
    <mergeCell ref="Q44:Q49"/>
    <mergeCell ref="Q73:Q78"/>
    <mergeCell ref="K113:P113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</mergeCells>
  <phoneticPr fontId="21" type="noConversion"/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客户报价单</vt:lpstr>
      <vt:lpstr>协会报价单</vt:lpstr>
      <vt:lpstr>PE单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UBSS275 黄佳琪 Icey Huang</cp:lastModifiedBy>
  <dcterms:created xsi:type="dcterms:W3CDTF">2006-09-17T03:21:00Z</dcterms:created>
  <dcterms:modified xsi:type="dcterms:W3CDTF">2024-07-12T05:07:22Z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