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60" firstSheet="2"/>
  </bookViews>
  <sheets>
    <sheet name="Summary" sheetId="9" r:id="rId1"/>
    <sheet name="Creative" sheetId="11" r:id="rId2"/>
    <sheet name="Medical" sheetId="15" r:id="rId3"/>
    <sheet name="Video" sheetId="13" r:id="rId4"/>
    <sheet name="Staffing Fee" sheetId="1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<sst xmlns="http://schemas.openxmlformats.org/spreadsheetml/2006/main" count="143" uniqueCount="65">
  <si>
    <t>报价单</t>
  </si>
  <si>
    <t>Client:</t>
  </si>
  <si>
    <t>AstraZeneca</t>
  </si>
  <si>
    <t xml:space="preserve">Project Name: </t>
  </si>
  <si>
    <t>2024沃瑞沙学术内容制作</t>
  </si>
  <si>
    <t>Supplier Contact Information:</t>
  </si>
  <si>
    <t>keira.liu@ubs-cn.com</t>
  </si>
  <si>
    <t>Effective Date:</t>
  </si>
  <si>
    <t>报价</t>
  </si>
  <si>
    <t>Item</t>
  </si>
  <si>
    <t>Cost</t>
  </si>
  <si>
    <t>I. Creative</t>
  </si>
  <si>
    <t>Sub-total</t>
  </si>
  <si>
    <t>II.Medical</t>
  </si>
  <si>
    <t>III. Video</t>
  </si>
  <si>
    <t>IV.Staffing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</si>
  <si>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</si>
  <si>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</si>
  <si>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</si>
  <si>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</si>
  <si>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</si>
  <si>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</si>
  <si>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</si>
  <si>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</si>
  <si>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</si>
  <si>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Set Number</t>
  </si>
  <si>
    <t>Amount</t>
  </si>
  <si>
    <t>DA设计*50p</t>
  </si>
  <si>
    <t>DA内页、手册内页或单页排版 (new work)</t>
  </si>
  <si>
    <t>包括设计、排版、完稿，单页尺寸A4</t>
  </si>
  <si>
    <t>页</t>
  </si>
  <si>
    <t>Total：</t>
  </si>
  <si>
    <t>沃瑞沙相关内容知识点解读DA医学内容撰写梳理</t>
  </si>
  <si>
    <t>DA类文案撰写(new work)</t>
  </si>
  <si>
    <t>包括医学编辑及适量文献检索</t>
  </si>
  <si>
    <t>主题词检索(new work)</t>
  </si>
  <si>
    <t>根据主题词对相关文献进行检索、阅读、汇总</t>
  </si>
  <si>
    <t>个</t>
  </si>
  <si>
    <t>文献标注(new work)</t>
  </si>
  <si>
    <t>根据所提供素材整理、高亮</t>
  </si>
  <si>
    <t>篇</t>
  </si>
  <si>
    <t>中文原文下载</t>
  </si>
  <si>
    <t>英文原文下载</t>
  </si>
  <si>
    <t>开场视频2条(预估每条3分钟)</t>
  </si>
  <si>
    <t>Video脚本(new work)</t>
  </si>
  <si>
    <t>包括视频创意、医学相关内容撰写、分镜头脚本、视频文案（视频标准时长3-5min，超出时间按照2个计）</t>
  </si>
  <si>
    <t>中文配音</t>
  </si>
  <si>
    <t>中文专业配音</t>
  </si>
  <si>
    <t>分钟</t>
  </si>
  <si>
    <t>音乐</t>
  </si>
  <si>
    <t>片中配乐</t>
  </si>
  <si>
    <t>段</t>
  </si>
  <si>
    <t>动画特效 - 二维动画</t>
  </si>
  <si>
    <t>二维动画</t>
  </si>
  <si>
    <t>秒</t>
  </si>
  <si>
    <t>视频剪辑（2年以上领域经验）</t>
  </si>
  <si>
    <t>适用于沿用已有或甲方提供素材进行剪辑的场景</t>
  </si>
  <si>
    <t>小时/hour(s)</t>
  </si>
  <si>
    <t>音效</t>
  </si>
  <si>
    <t>片中特效音乐</t>
  </si>
  <si>
    <t>中文字幕</t>
  </si>
  <si>
    <t>项目管理/人员管理 
Service Fee/Staffing Fee</t>
  </si>
  <si>
    <t>项目管理费用 %</t>
  </si>
  <si>
    <t>含项目协调，(仅适用于牵涉到包含多个交付物，需要安排多个交付时间点，或多部门协调沟通的项目)；另必要的医学团队支持等</t>
  </si>
  <si>
    <t xml:space="preserve">%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</si>
</sst>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#,##0_ "/>
    <numFmt numFmtId="180" formatCode="\¥#,##0.00;[Red]\¥#,##0.00"/>
    <numFmt numFmtId="181" formatCode="0.00_ "/>
  </numFmts>
  <fonts count="37">
    <font>
      <sz val="12"/>
      <name val="宋体"/>
      <charset val="134"/>
    </font>
    <font>
      <sz val="10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color rgb="FF80008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10"/>
      <name val="Arial"/>
      <charset val="134"/>
    </font>
    <font>
      <sz val="12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8" borderId="3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3" applyNumberFormat="0" applyFill="0" applyAlignment="0" applyProtection="0">
      <alignment vertical="center"/>
    </xf>
    <xf numFmtId="0" fontId="24" fillId="0" borderId="33" applyNumberFormat="0" applyFill="0" applyAlignment="0" applyProtection="0">
      <alignment vertical="center"/>
    </xf>
    <xf numFmtId="0" fontId="25" fillId="0" borderId="3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9" borderId="35" applyNumberFormat="0" applyAlignment="0" applyProtection="0">
      <alignment vertical="center"/>
    </xf>
    <xf numFmtId="0" fontId="27" fillId="10" borderId="36" applyNumberFormat="0" applyAlignment="0" applyProtection="0">
      <alignment vertical="center"/>
    </xf>
    <xf numFmtId="0" fontId="28" fillId="10" borderId="35" applyNumberFormat="0" applyAlignment="0" applyProtection="0">
      <alignment vertical="center"/>
    </xf>
    <xf numFmtId="0" fontId="29" fillId="11" borderId="37" applyNumberFormat="0" applyAlignment="0" applyProtection="0">
      <alignment vertical="center"/>
    </xf>
    <xf numFmtId="0" fontId="30" fillId="0" borderId="38" applyNumberFormat="0" applyFill="0" applyAlignment="0" applyProtection="0">
      <alignment vertical="center"/>
    </xf>
    <xf numFmtId="0" fontId="31" fillId="0" borderId="39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10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0" xfId="51" applyFont="1">
      <alignment vertical="center"/>
    </xf>
    <xf numFmtId="176" fontId="4" fillId="0" borderId="0" xfId="51" applyNumberFormat="1" applyFont="1" applyAlignment="1">
      <alignment horizontal="left"/>
    </xf>
    <xf numFmtId="0" fontId="4" fillId="0" borderId="0" xfId="49" applyFont="1" applyAlignment="1">
      <alignment vertical="center" wrapText="1"/>
    </xf>
    <xf numFmtId="176" fontId="4" fillId="0" borderId="0" xfId="51" applyNumberFormat="1" applyFont="1" applyAlignment="1">
      <alignment horizontal="center"/>
    </xf>
    <xf numFmtId="0" fontId="4" fillId="0" borderId="0" xfId="49" applyFont="1" applyAlignment="1">
      <alignment wrapText="1"/>
    </xf>
    <xf numFmtId="0" fontId="0" fillId="0" borderId="0" xfId="50"/>
    <xf numFmtId="0" fontId="3" fillId="0" borderId="0" xfId="49" applyFont="1" applyAlignment="1">
      <alignment vertical="center"/>
    </xf>
    <xf numFmtId="0" fontId="5" fillId="0" borderId="0" xfId="6" applyFont="1" applyFill="1" applyBorder="1" applyAlignment="1">
      <alignment horizontal="left" vertical="center"/>
    </xf>
    <xf numFmtId="0" fontId="3" fillId="0" borderId="0" xfId="49" applyFont="1" applyAlignment="1">
      <alignment horizontal="left" vertical="center"/>
    </xf>
    <xf numFmtId="0" fontId="3" fillId="0" borderId="0" xfId="49" applyFont="1" applyAlignment="1">
      <alignment horizontal="right" vertical="center"/>
    </xf>
    <xf numFmtId="0" fontId="6" fillId="0" borderId="1" xfId="49" applyFont="1" applyBorder="1" applyAlignment="1">
      <alignment horizontal="center" vertical="center"/>
    </xf>
    <xf numFmtId="0" fontId="6" fillId="0" borderId="2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/>
    </xf>
    <xf numFmtId="0" fontId="6" fillId="0" borderId="3" xfId="49" applyFont="1" applyBorder="1" applyAlignment="1">
      <alignment horizontal="center" vertical="center"/>
    </xf>
    <xf numFmtId="0" fontId="3" fillId="2" borderId="4" xfId="49" applyFont="1" applyFill="1" applyBorder="1" applyAlignment="1">
      <alignment horizontal="left" vertical="center" wrapText="1"/>
    </xf>
    <xf numFmtId="0" fontId="3" fillId="2" borderId="5" xfId="49" applyFont="1" applyFill="1" applyBorder="1" applyAlignment="1">
      <alignment horizontal="left" vertical="center"/>
    </xf>
    <xf numFmtId="0" fontId="3" fillId="2" borderId="6" xfId="49" applyFont="1" applyFill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4" xfId="0" applyFont="1" applyBorder="1" applyAlignment="1">
      <alignment horizontal="left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40" fontId="7" fillId="0" borderId="5" xfId="52" applyNumberFormat="1" applyFont="1" applyBorder="1" applyAlignment="1">
      <alignment horizontal="center" vertical="center"/>
    </xf>
    <xf numFmtId="9" fontId="4" fillId="0" borderId="5" xfId="52" applyNumberFormat="1" applyFont="1" applyBorder="1" applyAlignment="1">
      <alignment horizontal="center" vertical="center"/>
    </xf>
    <xf numFmtId="177" fontId="4" fillId="0" borderId="5" xfId="52" applyNumberFormat="1" applyFont="1" applyBorder="1" applyAlignment="1">
      <alignment horizontal="center" vertical="center"/>
    </xf>
    <xf numFmtId="37" fontId="7" fillId="0" borderId="6" xfId="1" applyNumberFormat="1" applyFont="1" applyFill="1" applyBorder="1" applyAlignment="1">
      <alignment horizontal="center" vertical="center"/>
    </xf>
    <xf numFmtId="176" fontId="3" fillId="3" borderId="9" xfId="49" applyNumberFormat="1" applyFont="1" applyFill="1" applyBorder="1" applyAlignment="1">
      <alignment horizontal="right" vertical="center"/>
    </xf>
    <xf numFmtId="176" fontId="3" fillId="3" borderId="10" xfId="49" applyNumberFormat="1" applyFont="1" applyFill="1" applyBorder="1" applyAlignment="1">
      <alignment horizontal="right" vertical="center"/>
    </xf>
    <xf numFmtId="178" fontId="3" fillId="3" borderId="11" xfId="49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176" fontId="3" fillId="0" borderId="0" xfId="51" applyNumberFormat="1" applyFont="1" applyAlignment="1"/>
    <xf numFmtId="176" fontId="3" fillId="0" borderId="0" xfId="51" applyNumberFormat="1" applyFont="1" applyAlignment="1">
      <alignment wrapText="1"/>
    </xf>
    <xf numFmtId="0" fontId="3" fillId="0" borderId="0" xfId="51" applyFont="1" applyAlignment="1">
      <alignment horizontal="left" vertical="center"/>
    </xf>
    <xf numFmtId="176" fontId="8" fillId="0" borderId="0" xfId="51" applyNumberFormat="1" applyFont="1" applyAlignment="1">
      <alignment horizontal="left"/>
    </xf>
    <xf numFmtId="0" fontId="8" fillId="0" borderId="0" xfId="51" applyFont="1" applyAlignment="1">
      <alignment horizontal="left" vertical="center" wrapText="1"/>
    </xf>
    <xf numFmtId="0" fontId="8" fillId="0" borderId="0" xfId="51" applyFont="1" applyAlignment="1">
      <alignment horizontal="left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3" fillId="0" borderId="12" xfId="49" applyFont="1" applyBorder="1" applyAlignment="1">
      <alignment horizontal="center" vertical="center"/>
    </xf>
    <xf numFmtId="0" fontId="3" fillId="0" borderId="13" xfId="49" applyFont="1" applyBorder="1" applyAlignment="1">
      <alignment horizontal="center" vertical="center"/>
    </xf>
    <xf numFmtId="0" fontId="6" fillId="0" borderId="14" xfId="49" applyFont="1" applyBorder="1" applyAlignment="1">
      <alignment horizontal="center" vertical="center"/>
    </xf>
    <xf numFmtId="0" fontId="6" fillId="0" borderId="8" xfId="49" applyFont="1" applyBorder="1" applyAlignment="1">
      <alignment horizontal="center" vertical="center" wrapText="1"/>
    </xf>
    <xf numFmtId="179" fontId="6" fillId="0" borderId="8" xfId="49" applyNumberFormat="1" applyFont="1" applyBorder="1" applyAlignment="1">
      <alignment horizontal="center" vertical="center"/>
    </xf>
    <xf numFmtId="0" fontId="6" fillId="0" borderId="8" xfId="49" applyFont="1" applyBorder="1" applyAlignment="1">
      <alignment horizontal="center" vertical="center"/>
    </xf>
    <xf numFmtId="0" fontId="6" fillId="2" borderId="15" xfId="49" applyFont="1" applyFill="1" applyBorder="1" applyAlignment="1">
      <alignment horizontal="left" vertical="center"/>
    </xf>
    <xf numFmtId="0" fontId="6" fillId="2" borderId="0" xfId="49" applyFont="1" applyFill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 wrapText="1"/>
    </xf>
    <xf numFmtId="40" fontId="7" fillId="0" borderId="17" xfId="52" applyNumberFormat="1" applyFont="1" applyBorder="1" applyAlignment="1">
      <alignment horizontal="center" vertical="center"/>
    </xf>
    <xf numFmtId="9" fontId="4" fillId="0" borderId="17" xfId="52" applyNumberFormat="1" applyFont="1" applyBorder="1" applyAlignment="1">
      <alignment horizontal="center" vertical="center"/>
    </xf>
    <xf numFmtId="177" fontId="4" fillId="0" borderId="17" xfId="52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 wrapText="1"/>
    </xf>
    <xf numFmtId="0" fontId="3" fillId="0" borderId="4" xfId="51" applyFont="1" applyBorder="1" applyAlignment="1">
      <alignment horizontal="right" vertical="center" wrapText="1"/>
    </xf>
    <xf numFmtId="0" fontId="3" fillId="0" borderId="5" xfId="51" applyFont="1" applyBorder="1" applyAlignment="1">
      <alignment horizontal="right" vertical="center" wrapText="1"/>
    </xf>
    <xf numFmtId="176" fontId="3" fillId="3" borderId="18" xfId="49" applyNumberFormat="1" applyFont="1" applyFill="1" applyBorder="1" applyAlignment="1">
      <alignment horizontal="right" vertical="center"/>
    </xf>
    <xf numFmtId="176" fontId="3" fillId="3" borderId="19" xfId="49" applyNumberFormat="1" applyFont="1" applyFill="1" applyBorder="1" applyAlignment="1">
      <alignment horizontal="right" vertical="center"/>
    </xf>
    <xf numFmtId="0" fontId="3" fillId="0" borderId="20" xfId="49" applyFont="1" applyBorder="1" applyAlignment="1">
      <alignment horizontal="center" vertical="center"/>
    </xf>
    <xf numFmtId="0" fontId="6" fillId="0" borderId="21" xfId="49" applyFont="1" applyBorder="1" applyAlignment="1">
      <alignment horizontal="center" vertical="center"/>
    </xf>
    <xf numFmtId="0" fontId="6" fillId="2" borderId="22" xfId="49" applyFont="1" applyFill="1" applyBorder="1" applyAlignment="1">
      <alignment horizontal="left" vertical="center"/>
    </xf>
    <xf numFmtId="180" fontId="3" fillId="0" borderId="6" xfId="1" applyNumberFormat="1" applyFont="1" applyFill="1" applyBorder="1" applyAlignment="1">
      <alignment horizontal="right" vertical="center"/>
    </xf>
    <xf numFmtId="178" fontId="3" fillId="3" borderId="11" xfId="49" applyNumberFormat="1" applyFont="1" applyFill="1" applyBorder="1" applyAlignment="1">
      <alignment horizontal="right" vertical="center"/>
    </xf>
    <xf numFmtId="0" fontId="3" fillId="0" borderId="23" xfId="49" applyFont="1" applyBorder="1" applyAlignment="1">
      <alignment horizontal="center" vertical="center"/>
    </xf>
    <xf numFmtId="0" fontId="3" fillId="0" borderId="24" xfId="49" applyFont="1" applyBorder="1" applyAlignment="1">
      <alignment horizontal="center" vertical="center"/>
    </xf>
    <xf numFmtId="0" fontId="6" fillId="0" borderId="16" xfId="49" applyFont="1" applyBorder="1" applyAlignment="1">
      <alignment horizontal="center" vertical="center"/>
    </xf>
    <xf numFmtId="0" fontId="6" fillId="0" borderId="17" xfId="49" applyFont="1" applyBorder="1" applyAlignment="1">
      <alignment horizontal="center" vertical="center" wrapText="1"/>
    </xf>
    <xf numFmtId="179" fontId="6" fillId="0" borderId="17" xfId="49" applyNumberFormat="1" applyFont="1" applyBorder="1" applyAlignment="1">
      <alignment horizontal="center" vertical="center"/>
    </xf>
    <xf numFmtId="0" fontId="6" fillId="0" borderId="17" xfId="49" applyFont="1" applyBorder="1" applyAlignment="1">
      <alignment horizontal="center" vertical="center"/>
    </xf>
    <xf numFmtId="0" fontId="6" fillId="2" borderId="4" xfId="49" applyFont="1" applyFill="1" applyBorder="1" applyAlignment="1">
      <alignment horizontal="left" vertical="center"/>
    </xf>
    <xf numFmtId="0" fontId="6" fillId="2" borderId="5" xfId="49" applyFont="1" applyFill="1" applyBorder="1" applyAlignment="1">
      <alignment horizontal="left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40" fontId="10" fillId="0" borderId="5" xfId="52" applyNumberFormat="1" applyFont="1" applyBorder="1" applyAlignment="1">
      <alignment horizontal="center" vertical="center"/>
    </xf>
    <xf numFmtId="0" fontId="11" fillId="0" borderId="5" xfId="49" applyFont="1" applyBorder="1" applyAlignment="1">
      <alignment horizontal="center" vertical="center"/>
    </xf>
    <xf numFmtId="0" fontId="11" fillId="0" borderId="5" xfId="52" applyFont="1" applyBorder="1" applyAlignment="1">
      <alignment horizontal="center" vertical="center"/>
    </xf>
    <xf numFmtId="0" fontId="3" fillId="0" borderId="25" xfId="49" applyFont="1" applyBorder="1" applyAlignment="1">
      <alignment horizontal="center" vertical="center"/>
    </xf>
    <xf numFmtId="0" fontId="6" fillId="0" borderId="26" xfId="49" applyFont="1" applyBorder="1" applyAlignment="1">
      <alignment horizontal="center" vertical="center"/>
    </xf>
    <xf numFmtId="0" fontId="6" fillId="2" borderId="6" xfId="49" applyFont="1" applyFill="1" applyBorder="1" applyAlignment="1">
      <alignment horizontal="left" vertical="center"/>
    </xf>
    <xf numFmtId="37" fontId="10" fillId="0" borderId="6" xfId="1" applyNumberFormat="1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178" fontId="3" fillId="3" borderId="27" xfId="49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6" fillId="2" borderId="28" xfId="49" applyFont="1" applyFill="1" applyBorder="1" applyAlignment="1">
      <alignment horizontal="left" vertical="center"/>
    </xf>
    <xf numFmtId="0" fontId="6" fillId="2" borderId="29" xfId="49" applyFont="1" applyFill="1" applyBorder="1" applyAlignment="1">
      <alignment horizontal="left" vertical="center"/>
    </xf>
    <xf numFmtId="0" fontId="4" fillId="0" borderId="4" xfId="0" applyFont="1" applyBorder="1" applyAlignment="1">
      <alignment horizontal="right" vertical="center" wrapText="1"/>
    </xf>
    <xf numFmtId="178" fontId="3" fillId="0" borderId="6" xfId="1" applyNumberFormat="1" applyFont="1" applyFill="1" applyBorder="1" applyAlignment="1">
      <alignment horizontal="right" vertical="center"/>
    </xf>
    <xf numFmtId="0" fontId="4" fillId="4" borderId="28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right" vertical="center" wrapText="1"/>
    </xf>
    <xf numFmtId="178" fontId="3" fillId="5" borderId="31" xfId="1" applyNumberFormat="1" applyFont="1" applyFill="1" applyBorder="1" applyAlignment="1">
      <alignment horizontal="right" vertical="center"/>
    </xf>
    <xf numFmtId="0" fontId="12" fillId="6" borderId="0" xfId="0" applyFont="1" applyFill="1" applyAlignment="1">
      <alignment horizontal="right" vertical="center"/>
    </xf>
    <xf numFmtId="181" fontId="13" fillId="6" borderId="0" xfId="0" applyNumberFormat="1" applyFont="1" applyFill="1">
      <alignment vertical="center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7" borderId="0" xfId="0" applyFont="1" applyFill="1" applyAlignment="1">
      <alignment horizontal="right" vertical="center"/>
    </xf>
    <xf numFmtId="10" fontId="0" fillId="7" borderId="0" xfId="3" applyNumberFormat="1" applyFont="1" applyFill="1" applyAlignment="1">
      <alignment vertical="center"/>
    </xf>
    <xf numFmtId="0" fontId="0" fillId="0" borderId="0" xfId="0" applyFill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长城会短信相关活动报价1016" xfId="49"/>
    <cellStyle name="常规_flash" xfId="50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F29"/>
  <sheetViews>
    <sheetView tabSelected="1" topLeftCell="A2" workbookViewId="0">
      <selection activeCell="G12" sqref="G12"/>
    </sheetView>
  </sheetViews>
  <sheetFormatPr defaultColWidth="8.9" defaultRowHeight="15.6" outlineLevelCol="5"/>
  <cols>
    <col min="1" max="1" width="5.1" customWidth="1"/>
    <col min="2" max="2" width="39.6" customWidth="1"/>
    <col min="3" max="3" width="35.1" customWidth="1"/>
    <col min="4" max="4" width="15.6" customWidth="1"/>
  </cols>
  <sheetData>
    <row r="1" ht="37.5" customHeight="1" spans="2:3">
      <c r="B1" s="2" t="s">
        <v>0</v>
      </c>
      <c r="C1" s="2"/>
    </row>
    <row r="2" spans="2:3">
      <c r="B2" s="4" t="s">
        <v>1</v>
      </c>
      <c r="C2" s="5" t="s">
        <v>2</v>
      </c>
    </row>
    <row r="3" spans="2:4">
      <c r="B3" s="4" t="s">
        <v>3</v>
      </c>
      <c r="C3" s="5" t="s">
        <v>4</v>
      </c>
      <c r="D3" s="85"/>
    </row>
    <row r="4" s="9" customFormat="1" ht="16.5" customHeight="1" spans="2:3">
      <c r="B4" s="10" t="s">
        <v>5</v>
      </c>
      <c r="C4" s="11" t="s">
        <v>6</v>
      </c>
    </row>
    <row r="5" s="9" customFormat="1" ht="16.5" customHeight="1" spans="2:3">
      <c r="B5" s="10" t="s">
        <v>7</v>
      </c>
      <c r="C5" s="12"/>
    </row>
    <row r="6" s="9" customFormat="1" ht="16.5" customHeight="1" spans="2:6">
      <c r="B6" s="65" t="s">
        <v>8</v>
      </c>
      <c r="C6" s="79"/>
      <c r="E6" s="10"/>
      <c r="F6" s="10"/>
    </row>
    <row r="7" s="9" customFormat="1" ht="30.75" customHeight="1" spans="2:3">
      <c r="B7" s="67" t="s">
        <v>9</v>
      </c>
      <c r="C7" s="80" t="s">
        <v>10</v>
      </c>
    </row>
    <row r="8" s="9" customFormat="1" ht="16.2" spans="2:3">
      <c r="B8" s="86" t="s">
        <v>11</v>
      </c>
      <c r="C8" s="87"/>
    </row>
    <row r="9" spans="2:4">
      <c r="B9" s="88" t="s">
        <v>12</v>
      </c>
      <c r="C9" s="89">
        <f>Creative!I11</f>
        <v>31500</v>
      </c>
      <c r="D9" s="85"/>
    </row>
    <row r="10" s="9" customFormat="1" ht="16.2" spans="2:3">
      <c r="B10" s="86" t="s">
        <v>13</v>
      </c>
      <c r="C10" s="87"/>
    </row>
    <row r="11" spans="2:3">
      <c r="B11" s="88" t="s">
        <v>12</v>
      </c>
      <c r="C11" s="89">
        <f>Medical!I15</f>
        <v>40765</v>
      </c>
    </row>
    <row r="12" s="9" customFormat="1" ht="16.2" spans="2:3">
      <c r="B12" s="86" t="s">
        <v>14</v>
      </c>
      <c r="C12" s="87"/>
    </row>
    <row r="13" spans="2:3">
      <c r="B13" s="88" t="s">
        <v>12</v>
      </c>
      <c r="C13" s="89">
        <f>Video!I17</f>
        <v>194100</v>
      </c>
    </row>
    <row r="14" s="9" customFormat="1" ht="16.2" spans="2:3">
      <c r="B14" s="86" t="s">
        <v>15</v>
      </c>
      <c r="C14" s="87"/>
    </row>
    <row r="15" customFormat="1" spans="2:3">
      <c r="B15" s="88" t="s">
        <v>12</v>
      </c>
      <c r="C15" s="89">
        <f>'Staffing Fee'!H10</f>
        <v>15981.9</v>
      </c>
    </row>
    <row r="16" customFormat="1" ht="12" customHeight="1" spans="2:3">
      <c r="B16" s="90"/>
      <c r="C16" s="91"/>
    </row>
    <row r="17" customFormat="1" ht="12" customHeight="1" spans="2:3">
      <c r="B17" s="92" t="s">
        <v>12</v>
      </c>
      <c r="C17" s="93">
        <f>C13+C15+C11+C9</f>
        <v>282346.9</v>
      </c>
    </row>
    <row r="18" spans="2:3">
      <c r="B18" s="92" t="s">
        <v>16</v>
      </c>
      <c r="C18" s="93">
        <f>C17*0.06</f>
        <v>16940.814</v>
      </c>
    </row>
    <row r="19" ht="16.35" spans="2:3">
      <c r="B19" s="29" t="s">
        <v>17</v>
      </c>
      <c r="C19" s="64">
        <f>C17+C18</f>
        <v>299287.714</v>
      </c>
    </row>
    <row r="20" spans="2:4">
      <c r="B20" s="94" t="s">
        <v>18</v>
      </c>
      <c r="C20" s="95"/>
      <c r="D20" s="96"/>
    </row>
    <row r="21" spans="4:4">
      <c r="D21" s="97"/>
    </row>
    <row r="22" spans="2:3">
      <c r="B22" s="98" t="s">
        <v>19</v>
      </c>
      <c r="C22" s="99">
        <f>C15/C17</f>
        <v>0.0566037735849057</v>
      </c>
    </row>
    <row r="24" spans="2:2">
      <c r="B24" s="33"/>
    </row>
    <row r="25" spans="2:2">
      <c r="B25" s="36"/>
    </row>
    <row r="26" spans="2:3">
      <c r="B26" s="36"/>
      <c r="C26" s="100"/>
    </row>
    <row r="27" spans="2:2">
      <c r="B27" s="36"/>
    </row>
    <row r="28" spans="2:2">
      <c r="B28" s="36"/>
    </row>
    <row r="29" spans="2:2">
      <c r="B29" s="36"/>
    </row>
  </sheetData>
  <mergeCells count="8">
    <mergeCell ref="B1:C1"/>
    <mergeCell ref="B6:C6"/>
    <mergeCell ref="B8:C8"/>
    <mergeCell ref="B10:C10"/>
    <mergeCell ref="B12:C12"/>
    <mergeCell ref="B14:C14"/>
    <mergeCell ref="B16:C16"/>
    <mergeCell ref="D20:D21"/>
  </mergeCells>
  <hyperlinks>
    <hyperlink ref="C4" r:id="rId1" display="keira.liu@ubs-cn.com" tooltip="mailto:keira.liu@ubs-cn.com"/>
  </hyperlinks>
  <pageMargins left="0.75" right="0.75" top="1" bottom="1" header="0.3" footer="0.3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11"/>
  <sheetViews>
    <sheetView zoomScale="70" zoomScaleNormal="70" topLeftCell="B1" workbookViewId="0">
      <selection activeCell="C23" sqref="C23"/>
    </sheetView>
  </sheetViews>
  <sheetFormatPr defaultColWidth="8.9" defaultRowHeight="17.4"/>
  <cols>
    <col min="1" max="1" width="6.4" customWidth="1"/>
    <col min="2" max="2" width="37.5" style="39" customWidth="1"/>
    <col min="3" max="3" width="31.9" style="39" customWidth="1"/>
    <col min="4" max="4" width="11.9" style="39" customWidth="1"/>
    <col min="5" max="6" width="8.9" style="39"/>
    <col min="7" max="7" width="11.4" style="39" customWidth="1"/>
    <col min="8" max="8" width="15.5" style="39" customWidth="1"/>
    <col min="9" max="9" width="13.2" customWidth="1"/>
  </cols>
  <sheetData>
    <row r="1" ht="39.6" spans="2:8">
      <c r="B1" s="2" t="s">
        <v>0</v>
      </c>
      <c r="C1" s="2"/>
      <c r="D1" s="3"/>
      <c r="E1" s="3"/>
      <c r="F1" s="3"/>
      <c r="G1" s="3"/>
      <c r="H1" s="3"/>
    </row>
    <row r="2" ht="15.6" spans="2:8">
      <c r="B2" s="4" t="s">
        <v>1</v>
      </c>
      <c r="C2" s="5" t="s">
        <v>2</v>
      </c>
      <c r="D2" s="6"/>
      <c r="E2" s="7"/>
      <c r="F2" s="7"/>
      <c r="G2" s="7"/>
      <c r="H2" s="7"/>
    </row>
    <row r="3" ht="15.6" spans="2:8">
      <c r="B3" s="4" t="s">
        <v>3</v>
      </c>
      <c r="C3" s="5" t="s">
        <v>4</v>
      </c>
      <c r="D3" s="8"/>
      <c r="E3" s="7"/>
      <c r="F3" s="7"/>
      <c r="G3" s="7"/>
      <c r="H3" s="7"/>
    </row>
    <row r="4" ht="15.6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ht="16.35" spans="2:8">
      <c r="B5" s="10" t="s">
        <v>7</v>
      </c>
      <c r="C5" s="12"/>
      <c r="D5" s="10"/>
      <c r="E5" s="10"/>
      <c r="F5" s="10"/>
      <c r="G5" s="10"/>
      <c r="H5" s="10"/>
    </row>
    <row r="6" ht="16.35" spans="2:9">
      <c r="B6" s="65" t="s">
        <v>8</v>
      </c>
      <c r="C6" s="66"/>
      <c r="D6" s="66"/>
      <c r="E6" s="66"/>
      <c r="F6" s="66"/>
      <c r="G6" s="66"/>
      <c r="H6" s="66"/>
      <c r="I6" s="79"/>
    </row>
    <row r="7" ht="64.8" spans="2:9">
      <c r="B7" s="43" t="s">
        <v>9</v>
      </c>
      <c r="C7" s="44" t="s">
        <v>20</v>
      </c>
      <c r="D7" s="44" t="s">
        <v>21</v>
      </c>
      <c r="E7" s="45" t="s">
        <v>22</v>
      </c>
      <c r="F7" s="46" t="s">
        <v>23</v>
      </c>
      <c r="G7" s="46" t="s">
        <v>24</v>
      </c>
      <c r="H7" s="46" t="s">
        <v>25</v>
      </c>
      <c r="I7" s="61" t="s">
        <v>26</v>
      </c>
    </row>
    <row r="8" customFormat="1" ht="15.9" customHeight="1" spans="2:9">
      <c r="B8" s="71" t="s">
        <v>27</v>
      </c>
      <c r="C8" s="72"/>
      <c r="D8" s="72"/>
      <c r="E8" s="72"/>
      <c r="F8" s="72"/>
      <c r="G8" s="72"/>
      <c r="H8" s="72"/>
      <c r="I8" s="81"/>
    </row>
    <row r="9" customFormat="1" ht="15.6" spans="2:9">
      <c r="B9" s="73" t="s">
        <v>28</v>
      </c>
      <c r="C9" s="74" t="s">
        <v>29</v>
      </c>
      <c r="D9" s="83"/>
      <c r="E9" s="76">
        <v>630</v>
      </c>
      <c r="F9" s="77" t="s">
        <v>30</v>
      </c>
      <c r="G9" s="78">
        <v>50</v>
      </c>
      <c r="H9" s="78">
        <v>1</v>
      </c>
      <c r="I9" s="82">
        <f>E9*G9*H9</f>
        <v>31500</v>
      </c>
    </row>
    <row r="10" customFormat="1" ht="15.6" spans="2:9">
      <c r="B10" s="56" t="s">
        <v>31</v>
      </c>
      <c r="C10" s="57"/>
      <c r="D10" s="57"/>
      <c r="E10" s="57"/>
      <c r="F10" s="57"/>
      <c r="G10" s="57"/>
      <c r="H10" s="57"/>
      <c r="I10" s="63">
        <f>SUM(I9:I9)</f>
        <v>31500</v>
      </c>
    </row>
    <row r="11" spans="2:9">
      <c r="B11" s="58" t="s">
        <v>12</v>
      </c>
      <c r="C11" s="59"/>
      <c r="D11" s="59"/>
      <c r="E11" s="59"/>
      <c r="F11" s="59"/>
      <c r="G11" s="59"/>
      <c r="H11" s="59"/>
      <c r="I11" s="84">
        <f>I10</f>
        <v>31500</v>
      </c>
    </row>
  </sheetData>
  <mergeCells count="5">
    <mergeCell ref="B1:C1"/>
    <mergeCell ref="B6:I6"/>
    <mergeCell ref="B8:I8"/>
    <mergeCell ref="B10:H10"/>
    <mergeCell ref="B11:H11"/>
  </mergeCells>
  <hyperlinks>
    <hyperlink ref="C4" r:id="rId1" display="keira.liu@ubs-cn.com" tooltip="mailto:keira.liu@ubs-cn.com"/>
  </hyperlinks>
  <pageMargins left="0.7" right="0.7" top="0.75" bottom="0.75" header="0.3" footer="0.3"/>
  <pageSetup paperSize="9" scale="5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5"/>
  <sheetViews>
    <sheetView zoomScale="80" zoomScaleNormal="80" workbookViewId="0">
      <selection activeCell="G22" sqref="G21:G22"/>
    </sheetView>
  </sheetViews>
  <sheetFormatPr defaultColWidth="8.8" defaultRowHeight="15.6"/>
  <cols>
    <col min="2" max="2" width="30.1" customWidth="1"/>
    <col min="3" max="3" width="41.5" customWidth="1"/>
    <col min="8" max="8" width="13.4" customWidth="1"/>
    <col min="9" max="9" width="11.2"/>
  </cols>
  <sheetData>
    <row r="1" ht="39.6" spans="2:8">
      <c r="B1" s="2" t="s">
        <v>0</v>
      </c>
      <c r="C1" s="2"/>
      <c r="D1" s="3"/>
      <c r="E1" s="3"/>
      <c r="F1" s="3"/>
      <c r="G1" s="3"/>
      <c r="H1" s="3"/>
    </row>
    <row r="2" spans="2:8">
      <c r="B2" s="4" t="s">
        <v>1</v>
      </c>
      <c r="C2" s="5" t="s">
        <v>2</v>
      </c>
      <c r="D2" s="6"/>
      <c r="E2" s="7"/>
      <c r="F2" s="7"/>
      <c r="G2" s="7"/>
      <c r="H2" s="7"/>
    </row>
    <row r="3" spans="2:8">
      <c r="B3" s="4" t="s">
        <v>3</v>
      </c>
      <c r="C3" s="5" t="s">
        <v>4</v>
      </c>
      <c r="D3" s="8"/>
      <c r="E3" s="7"/>
      <c r="F3" s="7"/>
      <c r="G3" s="7"/>
      <c r="H3" s="7"/>
    </row>
    <row r="4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ht="16.35" spans="2:8">
      <c r="B5" s="10" t="s">
        <v>7</v>
      </c>
      <c r="C5" s="12"/>
      <c r="D5" s="10"/>
      <c r="E5" s="10"/>
      <c r="F5" s="10"/>
      <c r="G5" s="10"/>
      <c r="H5" s="10"/>
    </row>
    <row r="6" ht="16.35" spans="2:9">
      <c r="B6" s="65" t="s">
        <v>8</v>
      </c>
      <c r="C6" s="66"/>
      <c r="D6" s="66"/>
      <c r="E6" s="66"/>
      <c r="F6" s="66"/>
      <c r="G6" s="66"/>
      <c r="H6" s="66"/>
      <c r="I6" s="79"/>
    </row>
    <row r="7" ht="81" spans="2:9">
      <c r="B7" s="67" t="s">
        <v>9</v>
      </c>
      <c r="C7" s="68" t="s">
        <v>20</v>
      </c>
      <c r="D7" s="68" t="s">
        <v>21</v>
      </c>
      <c r="E7" s="69" t="s">
        <v>22</v>
      </c>
      <c r="F7" s="70" t="s">
        <v>23</v>
      </c>
      <c r="G7" s="70" t="s">
        <v>24</v>
      </c>
      <c r="H7" s="70" t="s">
        <v>25</v>
      </c>
      <c r="I7" s="80" t="s">
        <v>26</v>
      </c>
    </row>
    <row r="8" ht="15.9" customHeight="1" spans="2:9">
      <c r="B8" s="71" t="s">
        <v>32</v>
      </c>
      <c r="C8" s="72"/>
      <c r="D8" s="72"/>
      <c r="E8" s="72"/>
      <c r="F8" s="72"/>
      <c r="G8" s="72"/>
      <c r="H8" s="72"/>
      <c r="I8" s="81"/>
    </row>
    <row r="9" spans="2:9">
      <c r="B9" s="73" t="s">
        <v>33</v>
      </c>
      <c r="C9" s="74" t="s">
        <v>34</v>
      </c>
      <c r="D9" s="75">
        <v>2024</v>
      </c>
      <c r="E9" s="76">
        <v>800</v>
      </c>
      <c r="F9" s="77" t="s">
        <v>30</v>
      </c>
      <c r="G9" s="78">
        <v>50</v>
      </c>
      <c r="H9" s="78">
        <v>1</v>
      </c>
      <c r="I9" s="82">
        <f>E9*G9*H9</f>
        <v>40000</v>
      </c>
    </row>
    <row r="10" ht="30" spans="2:9">
      <c r="B10" s="73" t="s">
        <v>35</v>
      </c>
      <c r="C10" s="74" t="s">
        <v>36</v>
      </c>
      <c r="D10" s="75"/>
      <c r="E10" s="76">
        <v>20</v>
      </c>
      <c r="F10" s="77" t="s">
        <v>37</v>
      </c>
      <c r="G10" s="78">
        <v>10</v>
      </c>
      <c r="H10" s="78">
        <v>1</v>
      </c>
      <c r="I10" s="82">
        <f>E10*G10*H10</f>
        <v>200</v>
      </c>
    </row>
    <row r="11" spans="2:9">
      <c r="B11" s="73" t="s">
        <v>38</v>
      </c>
      <c r="C11" s="74" t="s">
        <v>39</v>
      </c>
      <c r="D11" s="75"/>
      <c r="E11" s="76">
        <v>15</v>
      </c>
      <c r="F11" s="77" t="s">
        <v>40</v>
      </c>
      <c r="G11" s="78">
        <v>15</v>
      </c>
      <c r="H11" s="78">
        <v>1</v>
      </c>
      <c r="I11" s="82">
        <f>E11*G11*H11</f>
        <v>225</v>
      </c>
    </row>
    <row r="12" spans="2:9">
      <c r="B12" s="73" t="s">
        <v>41</v>
      </c>
      <c r="C12" s="74" t="s">
        <v>41</v>
      </c>
      <c r="D12" s="75"/>
      <c r="E12" s="76">
        <v>7</v>
      </c>
      <c r="F12" s="77" t="s">
        <v>40</v>
      </c>
      <c r="G12" s="78">
        <v>20</v>
      </c>
      <c r="H12" s="78">
        <v>1</v>
      </c>
      <c r="I12" s="82">
        <f>E12*G12*H12</f>
        <v>140</v>
      </c>
    </row>
    <row r="13" spans="2:9">
      <c r="B13" s="73" t="s">
        <v>42</v>
      </c>
      <c r="C13" s="74" t="s">
        <v>42</v>
      </c>
      <c r="D13" s="75"/>
      <c r="E13" s="76">
        <v>10</v>
      </c>
      <c r="F13" s="77" t="s">
        <v>40</v>
      </c>
      <c r="G13" s="78">
        <v>20</v>
      </c>
      <c r="H13" s="78">
        <v>1</v>
      </c>
      <c r="I13" s="82">
        <f>E13*G13*H13</f>
        <v>200</v>
      </c>
    </row>
    <row r="14" spans="2:9">
      <c r="B14" s="56" t="s">
        <v>31</v>
      </c>
      <c r="C14" s="57"/>
      <c r="D14" s="57"/>
      <c r="E14" s="57"/>
      <c r="F14" s="57"/>
      <c r="G14" s="57"/>
      <c r="H14" s="57"/>
      <c r="I14" s="63">
        <f>SUM(I9:I13)</f>
        <v>40765</v>
      </c>
    </row>
    <row r="15" ht="16.35" spans="2:9">
      <c r="B15" s="29" t="s">
        <v>12</v>
      </c>
      <c r="C15" s="30"/>
      <c r="D15" s="30"/>
      <c r="E15" s="30"/>
      <c r="F15" s="30"/>
      <c r="G15" s="30"/>
      <c r="H15" s="30"/>
      <c r="I15" s="64">
        <f>I14</f>
        <v>40765</v>
      </c>
    </row>
  </sheetData>
  <mergeCells count="6">
    <mergeCell ref="B1:C1"/>
    <mergeCell ref="B6:I6"/>
    <mergeCell ref="B8:I8"/>
    <mergeCell ref="B14:H14"/>
    <mergeCell ref="B15:H15"/>
    <mergeCell ref="D9:D13"/>
  </mergeCells>
  <hyperlinks>
    <hyperlink ref="C4" r:id="rId1" display="keira.liu@ubs-cn.com" tooltip="mailto:keira.liu@ubs-cn.com"/>
  </hyperlink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17"/>
  <sheetViews>
    <sheetView zoomScale="85" zoomScaleNormal="85" workbookViewId="0">
      <selection activeCell="F24" sqref="F23:F24"/>
    </sheetView>
  </sheetViews>
  <sheetFormatPr defaultColWidth="8.9" defaultRowHeight="17.4"/>
  <cols>
    <col min="1" max="1" width="5.1" customWidth="1"/>
    <col min="2" max="2" width="26.1" style="39" customWidth="1"/>
    <col min="3" max="3" width="40.8" style="40" customWidth="1"/>
    <col min="4" max="4" width="18.9" style="40" customWidth="1"/>
    <col min="5" max="5" width="11" style="39" customWidth="1"/>
    <col min="6" max="6" width="10.2" style="39" customWidth="1"/>
    <col min="7" max="7" width="10.1" style="39" customWidth="1"/>
    <col min="8" max="8" width="14.9" style="39" customWidth="1"/>
    <col min="9" max="9" width="12.3"/>
  </cols>
  <sheetData>
    <row r="1" ht="37.5" customHeight="1" spans="2:8">
      <c r="B1" s="2" t="s">
        <v>0</v>
      </c>
      <c r="C1" s="2"/>
      <c r="D1" s="3"/>
      <c r="E1" s="3"/>
      <c r="F1" s="3"/>
      <c r="G1" s="3"/>
      <c r="H1" s="3"/>
    </row>
    <row r="2" ht="15.6" spans="2:8">
      <c r="B2" s="4" t="s">
        <v>1</v>
      </c>
      <c r="C2" s="5" t="s">
        <v>2</v>
      </c>
      <c r="D2" s="6"/>
      <c r="E2" s="7"/>
      <c r="F2" s="7"/>
      <c r="G2" s="7"/>
      <c r="H2" s="7"/>
    </row>
    <row r="3" ht="15.6" spans="2:8">
      <c r="B3" s="4" t="s">
        <v>3</v>
      </c>
      <c r="C3" s="5" t="s">
        <v>4</v>
      </c>
      <c r="D3" s="8"/>
      <c r="E3" s="7"/>
      <c r="F3" s="7"/>
      <c r="G3" s="7"/>
      <c r="H3" s="7"/>
    </row>
    <row r="4" s="9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9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9" customFormat="1" ht="16.5" customHeight="1" spans="2:9">
      <c r="B6" s="41" t="s">
        <v>8</v>
      </c>
      <c r="C6" s="42"/>
      <c r="D6" s="42"/>
      <c r="E6" s="42"/>
      <c r="F6" s="42"/>
      <c r="G6" s="42"/>
      <c r="H6" s="42"/>
      <c r="I6" s="60"/>
    </row>
    <row r="7" customFormat="1" ht="32.4" spans="2:9">
      <c r="B7" s="43" t="s">
        <v>9</v>
      </c>
      <c r="C7" s="44" t="s">
        <v>20</v>
      </c>
      <c r="D7" s="44" t="s">
        <v>21</v>
      </c>
      <c r="E7" s="45" t="s">
        <v>22</v>
      </c>
      <c r="F7" s="46" t="s">
        <v>23</v>
      </c>
      <c r="G7" s="46" t="s">
        <v>24</v>
      </c>
      <c r="H7" s="46" t="s">
        <v>25</v>
      </c>
      <c r="I7" s="61" t="s">
        <v>26</v>
      </c>
    </row>
    <row r="8" ht="16.2" spans="2:9">
      <c r="B8" s="47" t="s">
        <v>43</v>
      </c>
      <c r="C8" s="48"/>
      <c r="D8" s="48"/>
      <c r="E8" s="48"/>
      <c r="F8" s="48"/>
      <c r="G8" s="48"/>
      <c r="H8" s="48"/>
      <c r="I8" s="62"/>
    </row>
    <row r="9" ht="40" customHeight="1" spans="2:9">
      <c r="B9" s="49" t="s">
        <v>44</v>
      </c>
      <c r="C9" s="50" t="s">
        <v>45</v>
      </c>
      <c r="D9" s="24">
        <v>2024</v>
      </c>
      <c r="E9" s="51">
        <v>4600</v>
      </c>
      <c r="F9" s="52" t="s">
        <v>37</v>
      </c>
      <c r="G9" s="53">
        <v>1</v>
      </c>
      <c r="H9" s="53">
        <v>2</v>
      </c>
      <c r="I9" s="28">
        <f>E9*G9*H9</f>
        <v>9200</v>
      </c>
    </row>
    <row r="10" ht="15" customHeight="1" spans="2:9">
      <c r="B10" s="49" t="s">
        <v>46</v>
      </c>
      <c r="C10" s="54" t="s">
        <v>47</v>
      </c>
      <c r="D10" s="24"/>
      <c r="E10" s="25">
        <v>750</v>
      </c>
      <c r="F10" s="26" t="s">
        <v>48</v>
      </c>
      <c r="G10" s="27">
        <v>3</v>
      </c>
      <c r="H10" s="53">
        <v>2</v>
      </c>
      <c r="I10" s="28">
        <f>E10*G10*H10</f>
        <v>4500</v>
      </c>
    </row>
    <row r="11" ht="15" customHeight="1" spans="2:9">
      <c r="B11" s="49" t="s">
        <v>49</v>
      </c>
      <c r="C11" s="54" t="s">
        <v>50</v>
      </c>
      <c r="D11" s="24"/>
      <c r="E11" s="25">
        <v>1700</v>
      </c>
      <c r="F11" s="26" t="s">
        <v>51</v>
      </c>
      <c r="G11" s="27">
        <v>1</v>
      </c>
      <c r="H11" s="53">
        <v>2</v>
      </c>
      <c r="I11" s="28">
        <f>E11*G11*H11</f>
        <v>3400</v>
      </c>
    </row>
    <row r="12" ht="15" customHeight="1" spans="2:9">
      <c r="B12" s="49" t="s">
        <v>52</v>
      </c>
      <c r="C12" s="54" t="s">
        <v>53</v>
      </c>
      <c r="D12" s="24"/>
      <c r="E12" s="25">
        <v>230</v>
      </c>
      <c r="F12" s="26" t="s">
        <v>54</v>
      </c>
      <c r="G12" s="27">
        <v>180</v>
      </c>
      <c r="H12" s="53">
        <v>2</v>
      </c>
      <c r="I12" s="28">
        <f>E12*G12*H12</f>
        <v>82800</v>
      </c>
    </row>
    <row r="13" ht="16" customHeight="1" spans="2:9">
      <c r="B13" s="49" t="s">
        <v>55</v>
      </c>
      <c r="C13" s="54" t="s">
        <v>56</v>
      </c>
      <c r="D13" s="24"/>
      <c r="E13" s="25">
        <v>500</v>
      </c>
      <c r="F13" s="26" t="s">
        <v>57</v>
      </c>
      <c r="G13" s="27">
        <v>90</v>
      </c>
      <c r="H13" s="53">
        <v>2</v>
      </c>
      <c r="I13" s="28">
        <f>E13*G13*H13</f>
        <v>90000</v>
      </c>
    </row>
    <row r="14" ht="15.6" spans="2:9">
      <c r="B14" s="22" t="s">
        <v>58</v>
      </c>
      <c r="C14" s="54" t="s">
        <v>59</v>
      </c>
      <c r="D14" s="24"/>
      <c r="E14" s="25">
        <v>1500</v>
      </c>
      <c r="F14" s="26" t="s">
        <v>51</v>
      </c>
      <c r="G14" s="27">
        <v>1</v>
      </c>
      <c r="H14" s="53">
        <v>2</v>
      </c>
      <c r="I14" s="28">
        <f>E14*G14*H14</f>
        <v>3000</v>
      </c>
    </row>
    <row r="15" ht="15.6" spans="2:9">
      <c r="B15" s="22" t="s">
        <v>60</v>
      </c>
      <c r="C15" s="54" t="s">
        <v>60</v>
      </c>
      <c r="D15" s="55"/>
      <c r="E15" s="25">
        <v>400</v>
      </c>
      <c r="F15" s="26" t="s">
        <v>48</v>
      </c>
      <c r="G15" s="27">
        <v>3</v>
      </c>
      <c r="H15" s="53">
        <v>2</v>
      </c>
      <c r="I15" s="28">
        <f>E15*G15</f>
        <v>1200</v>
      </c>
    </row>
    <row r="16" spans="2:9">
      <c r="B16" s="56" t="s">
        <v>31</v>
      </c>
      <c r="C16" s="57"/>
      <c r="D16" s="57"/>
      <c r="E16" s="57"/>
      <c r="F16" s="57"/>
      <c r="G16" s="57"/>
      <c r="H16" s="57"/>
      <c r="I16" s="63">
        <f>SUM(I9:I15)</f>
        <v>194100</v>
      </c>
    </row>
    <row r="17" spans="2:9">
      <c r="B17" s="58" t="s">
        <v>12</v>
      </c>
      <c r="C17" s="59"/>
      <c r="D17" s="59"/>
      <c r="E17" s="59"/>
      <c r="F17" s="59"/>
      <c r="G17" s="59"/>
      <c r="H17" s="59"/>
      <c r="I17" s="64">
        <f>I16</f>
        <v>194100</v>
      </c>
    </row>
  </sheetData>
  <mergeCells count="6">
    <mergeCell ref="B1:C1"/>
    <mergeCell ref="B6:I6"/>
    <mergeCell ref="B8:I8"/>
    <mergeCell ref="B16:H16"/>
    <mergeCell ref="B17:H17"/>
    <mergeCell ref="D9:D15"/>
  </mergeCells>
  <hyperlinks>
    <hyperlink ref="C4" r:id="rId1" display="keira.liu@ubs-cn.com" tooltip="mailto:keira.liu@ubs-cn.com"/>
  </hyperlinks>
  <pageMargins left="0.75" right="0.75" top="1" bottom="1" header="0.3" footer="0.3"/>
  <pageSetup paperSize="9" scale="63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opLeftCell="B1" workbookViewId="0">
      <selection activeCell="E16" sqref="E16"/>
    </sheetView>
  </sheetViews>
  <sheetFormatPr defaultColWidth="8.8" defaultRowHeight="15.6"/>
  <cols>
    <col min="2" max="3" width="30.3" customWidth="1"/>
    <col min="5" max="5" width="10.4"/>
    <col min="8" max="8" width="11.2"/>
  </cols>
  <sheetData>
    <row r="1" ht="39.6" spans="2:8">
      <c r="B1" s="2" t="s">
        <v>0</v>
      </c>
      <c r="C1" s="2"/>
      <c r="D1" s="3"/>
      <c r="E1" s="3"/>
      <c r="F1" s="3"/>
      <c r="G1" s="3"/>
      <c r="H1" s="3"/>
    </row>
    <row r="2" spans="2:8">
      <c r="B2" s="4" t="s">
        <v>1</v>
      </c>
      <c r="C2" s="5" t="s">
        <v>2</v>
      </c>
      <c r="D2" s="6"/>
      <c r="E2" s="7"/>
      <c r="F2" s="7"/>
      <c r="G2" s="7"/>
      <c r="H2" s="7"/>
    </row>
    <row r="3" spans="2:8">
      <c r="B3" s="4" t="s">
        <v>3</v>
      </c>
      <c r="C3" s="5" t="s">
        <v>4</v>
      </c>
      <c r="D3" s="8"/>
      <c r="E3" s="7"/>
      <c r="F3" s="7"/>
      <c r="G3" s="7"/>
      <c r="H3" s="7"/>
    </row>
    <row r="4" spans="1:11">
      <c r="A4" s="9"/>
      <c r="B4" s="10" t="s">
        <v>5</v>
      </c>
      <c r="C4" s="11" t="s">
        <v>6</v>
      </c>
      <c r="D4" s="10"/>
      <c r="E4" s="10"/>
      <c r="F4" s="10"/>
      <c r="G4" s="10"/>
      <c r="H4" s="10"/>
      <c r="I4" s="9"/>
      <c r="J4" s="9"/>
      <c r="K4" s="9"/>
    </row>
    <row r="5" spans="1:11">
      <c r="A5" s="9"/>
      <c r="B5" s="10" t="s">
        <v>7</v>
      </c>
      <c r="C5" s="12"/>
      <c r="D5" s="10"/>
      <c r="E5" s="10"/>
      <c r="F5" s="10"/>
      <c r="G5" s="10"/>
      <c r="H5" s="10"/>
      <c r="I5" s="9"/>
      <c r="J5" s="9"/>
      <c r="K5" s="9"/>
    </row>
    <row r="6" ht="16.35" spans="1:11">
      <c r="A6" s="9"/>
      <c r="B6" s="13"/>
      <c r="C6" s="5"/>
      <c r="D6" s="13"/>
      <c r="E6" s="13"/>
      <c r="F6" s="13"/>
      <c r="G6" s="13"/>
      <c r="H6" s="13"/>
      <c r="I6" s="9"/>
      <c r="J6" s="9"/>
      <c r="K6" s="9"/>
    </row>
    <row r="7" ht="81" spans="1:11">
      <c r="A7" s="9"/>
      <c r="B7" s="14" t="s">
        <v>9</v>
      </c>
      <c r="C7" s="15" t="s">
        <v>20</v>
      </c>
      <c r="D7" s="15" t="s">
        <v>21</v>
      </c>
      <c r="E7" s="16" t="s">
        <v>22</v>
      </c>
      <c r="F7" s="16" t="s">
        <v>23</v>
      </c>
      <c r="G7" s="16" t="s">
        <v>24</v>
      </c>
      <c r="H7" s="17" t="s">
        <v>26</v>
      </c>
      <c r="I7" s="9"/>
      <c r="J7" s="9"/>
      <c r="K7" s="9"/>
    </row>
    <row r="8" spans="2:8">
      <c r="B8" s="18" t="s">
        <v>61</v>
      </c>
      <c r="C8" s="19"/>
      <c r="D8" s="19"/>
      <c r="E8" s="19"/>
      <c r="F8" s="19"/>
      <c r="G8" s="19"/>
      <c r="H8" s="20"/>
    </row>
    <row r="9" s="1" customFormat="1" ht="79" customHeight="1" spans="1:11">
      <c r="A9" s="21"/>
      <c r="B9" s="22" t="s">
        <v>62</v>
      </c>
      <c r="C9" s="23" t="s">
        <v>63</v>
      </c>
      <c r="D9" s="24">
        <v>2024</v>
      </c>
      <c r="E9" s="25">
        <f>Summary!C9+Summary!C11+Summary!C13</f>
        <v>266365</v>
      </c>
      <c r="F9" s="26" t="s">
        <v>64</v>
      </c>
      <c r="G9" s="27">
        <v>6</v>
      </c>
      <c r="H9" s="28">
        <f>E9*0.06</f>
        <v>15981.9</v>
      </c>
      <c r="I9" s="21"/>
      <c r="J9" s="21"/>
      <c r="K9" s="21"/>
    </row>
    <row r="10" ht="16.35" spans="2:8">
      <c r="B10" s="29" t="s">
        <v>12</v>
      </c>
      <c r="C10" s="30"/>
      <c r="D10" s="30"/>
      <c r="E10" s="30"/>
      <c r="F10" s="30"/>
      <c r="G10" s="30"/>
      <c r="H10" s="31">
        <f>SUM(H9:H9)</f>
        <v>15981.9</v>
      </c>
    </row>
    <row r="11" spans="3:4">
      <c r="C11" s="32"/>
      <c r="D11" s="32"/>
    </row>
    <row r="12" spans="3:4">
      <c r="C12" s="32"/>
      <c r="D12" s="32"/>
    </row>
    <row r="13" spans="3:4">
      <c r="C13" s="32"/>
      <c r="D13" s="32"/>
    </row>
    <row r="14" spans="2:5">
      <c r="B14" s="33"/>
      <c r="C14" s="34"/>
      <c r="D14" s="34"/>
      <c r="E14" s="35"/>
    </row>
    <row r="15" spans="2:5">
      <c r="B15" s="36"/>
      <c r="C15" s="37"/>
      <c r="D15" s="37"/>
      <c r="E15" s="38"/>
    </row>
    <row r="16" spans="2:5">
      <c r="B16" s="36"/>
      <c r="C16" s="37"/>
      <c r="D16" s="37"/>
      <c r="E16" s="38"/>
    </row>
  </sheetData>
  <mergeCells count="3">
    <mergeCell ref="B1:C1"/>
    <mergeCell ref="B8:H8"/>
    <mergeCell ref="B10:G10"/>
  </mergeCells>
  <hyperlinks>
    <hyperlink ref="C4" r:id="rId1" display="keira.liu@ubs-cn.com" tooltip="mailto:keira.liu@ubs-cn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Summary</vt:lpstr>
      <vt:lpstr>Creative</vt:lpstr>
      <vt:lpstr>Medical</vt:lpstr>
      <vt:lpstr>Video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Meissen</cp:lastModifiedBy>
  <dcterms:created xsi:type="dcterms:W3CDTF">2016-06-29T09:42:00Z</dcterms:created>
  <cp:lastPrinted>2023-04-13T08:33:00Z</cp:lastPrinted>
  <dcterms:modified xsi:type="dcterms:W3CDTF">2024-05-24T06:57:50Z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82000A62CA5A4EC3AED657E3DA525DD2_13</vt:lpwstr>
  </property>
</Properties>
</file>