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4000" windowHeight="9675"/>
  </bookViews>
  <sheets>
    <sheet name="报价单" sheetId="5" r:id="rId1"/>
  </sheets>
  <calcPr calcId="152511"/>
</workbook>
</file>

<file path=xl/calcChain.xml><?xml version="1.0" encoding="utf-8"?>
<calcChain xmlns="http://schemas.openxmlformats.org/spreadsheetml/2006/main">
  <c r="Q26" i="5" l="1"/>
  <c r="Q23" i="5"/>
  <c r="H23" i="5"/>
  <c r="Q22" i="5"/>
  <c r="Q24" i="5" s="1"/>
  <c r="Q25" i="5" s="1"/>
  <c r="H22" i="5"/>
  <c r="H24" i="5" s="1"/>
  <c r="Q21" i="5"/>
  <c r="H21" i="5"/>
  <c r="Q18" i="5"/>
  <c r="H18" i="5"/>
  <c r="Q17" i="5"/>
  <c r="H17" i="5"/>
  <c r="Q16" i="5"/>
  <c r="H16" i="5"/>
  <c r="Q15" i="5"/>
  <c r="Q19" i="5" s="1"/>
  <c r="H15" i="5"/>
  <c r="H19" i="5" s="1"/>
  <c r="C6" i="5" s="1"/>
  <c r="Q12" i="5"/>
  <c r="Q13" i="5" s="1"/>
  <c r="H12" i="5"/>
  <c r="H13" i="5" s="1"/>
  <c r="C5" i="5" s="1"/>
  <c r="C9" i="5"/>
  <c r="B8" i="5"/>
  <c r="B7" i="5"/>
  <c r="B6" i="5"/>
  <c r="B5" i="5"/>
  <c r="C7" i="5" l="1"/>
  <c r="H25" i="5"/>
  <c r="Q27" i="5"/>
  <c r="Q29" i="5" s="1"/>
  <c r="H27" i="5" l="1"/>
  <c r="C8" i="5" s="1"/>
  <c r="H29" i="5" l="1"/>
</calcChain>
</file>

<file path=xl/sharedStrings.xml><?xml version="1.0" encoding="utf-8"?>
<sst xmlns="http://schemas.openxmlformats.org/spreadsheetml/2006/main" count="104" uniqueCount="54">
  <si>
    <t>2024森世海亚金纳多内分泌糖网学术会议项目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</si>
  <si>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</si>
  <si>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</si>
  <si>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</si>
  <si>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</si>
  <si>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</si>
  <si>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</si>
  <si>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</si>
  <si>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</si>
  <si>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</si>
  <si>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最终优惠总计 Total</t>
  </si>
  <si>
    <t>报价单明细表 Quotation Breakdown</t>
  </si>
  <si>
    <t>预估PE</t>
  </si>
  <si>
    <t>研讨会讨论提纲（预计一小时）</t>
  </si>
  <si>
    <t>1-1</t>
  </si>
  <si>
    <t>大纲撰写</t>
  </si>
  <si>
    <t>根据大会相关热点议题撰写大纲</t>
  </si>
  <si>
    <t>套</t>
  </si>
  <si>
    <t>Total：</t>
  </si>
  <si>
    <t>研讨会文献检索（预估50篇文献）</t>
  </si>
  <si>
    <t>2-1</t>
  </si>
  <si>
    <t>中文原文下载</t>
  </si>
  <si>
    <t>根据检索的文献进行中文原文下载（预估40篇，最终按实际结算）</t>
  </si>
  <si>
    <t>篇</t>
  </si>
  <si>
    <t>2-2</t>
  </si>
  <si>
    <t>英文原文下载</t>
  </si>
  <si>
    <t>根据检索的文献进行英文原文下载（预估10篇，最终按实际结算）</t>
  </si>
  <si>
    <t>2-3</t>
  </si>
  <si>
    <t>主题检索</t>
  </si>
  <si>
    <t>根据主题词对相关文献进行检索、阅读、汇总</t>
  </si>
  <si>
    <t>个</t>
  </si>
  <si>
    <t>2-4</t>
  </si>
  <si>
    <t>医学经理</t>
  </si>
  <si>
    <t>查询梳理文献，梳理支持文件（标题、摘要），根据已下载的文献整理，word/excel形式交付</t>
  </si>
  <si>
    <t>工时</t>
  </si>
  <si>
    <t>学术医学幻灯（预估32页）</t>
  </si>
  <si>
    <t>3-1</t>
  </si>
  <si>
    <t>幻灯内容撰写</t>
  </si>
  <si>
    <t>PPT撰写，包括医学编辑、适量文献检索、文献标注及解说词（约32页内容，按实际结算）</t>
  </si>
  <si>
    <t>页</t>
  </si>
  <si>
    <t>3-2</t>
  </si>
  <si>
    <t>幻灯美化</t>
  </si>
  <si>
    <t>PPT美化，包括图标重绘、字体设计等</t>
  </si>
  <si>
    <t>3-3</t>
  </si>
  <si>
    <t>幻灯框架</t>
  </si>
  <si>
    <t>根据已有标题提供幻灯大纲</t>
  </si>
  <si>
    <t>未含税Total：</t>
  </si>
  <si>
    <t>预估成本总计：</t>
  </si>
  <si>
    <t>税 Tax</t>
  </si>
  <si>
    <t>不含税项目金额：</t>
  </si>
  <si>
    <t>利润：</t>
  </si>
  <si>
    <t>Total Amount</t>
  </si>
  <si>
    <t>预估PE毛利率：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</si>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</sst>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_(* #,##0.00_);_(* \(#,##0.00\);_(* &quot;-&quot;??_);_(@_)"/>
    <numFmt numFmtId="179" formatCode="&quot;￥&quot;#,##0.00_);[Red]\(&quot;￥&quot;#,##0.00\)"/>
    <numFmt numFmtId="180" formatCode="0_);\(0\)"/>
    <numFmt numFmtId="181" formatCode="#,##0.00_ "/>
    <numFmt numFmtId="182" formatCode="0.00_ "/>
  </numFmts>
  <fonts count="29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178" fontId="27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>
      <alignment vertical="top"/>
    </xf>
    <xf numFmtId="0" fontId="20" fillId="0" borderId="0">
      <alignment vertical="top"/>
    </xf>
    <xf numFmtId="0" fontId="22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top"/>
    </xf>
    <xf numFmtId="0" fontId="20" fillId="0" borderId="0"/>
    <xf numFmtId="0" fontId="27" fillId="0" borderId="0"/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1" fillId="0" borderId="0">
      <alignment vertical="top"/>
    </xf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9" fontId="4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17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8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180" fontId="1" fillId="4" borderId="2" xfId="0" applyNumberFormat="1" applyFont="1" applyFill="1" applyBorder="1" applyAlignment="1">
      <alignment horizontal="center" vertical="center"/>
    </xf>
    <xf numFmtId="179" fontId="8" fillId="4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79" fontId="8" fillId="0" borderId="2" xfId="0" applyNumberFormat="1" applyFont="1" applyBorder="1"/>
    <xf numFmtId="0" fontId="1" fillId="0" borderId="2" xfId="0" applyFont="1" applyBorder="1" applyAlignment="1">
      <alignment horizontal="left" vertical="center"/>
    </xf>
    <xf numFmtId="49" fontId="1" fillId="0" borderId="4" xfId="18" applyNumberFormat="1" applyFont="1" applyBorder="1" applyAlignment="1">
      <alignment horizontal="center" vertical="center" wrapText="1"/>
    </xf>
    <xf numFmtId="0" fontId="1" fillId="0" borderId="4" xfId="18" applyFont="1" applyBorder="1" applyAlignment="1">
      <alignment vertical="center" wrapText="1"/>
    </xf>
    <xf numFmtId="0" fontId="1" fillId="0" borderId="2" xfId="18" applyFont="1" applyBorder="1" applyAlignment="1">
      <alignment horizontal="left" wrapText="1"/>
    </xf>
    <xf numFmtId="0" fontId="1" fillId="0" borderId="2" xfId="18" applyFont="1" applyBorder="1" applyAlignment="1">
      <alignment horizontal="center" wrapText="1"/>
    </xf>
    <xf numFmtId="0" fontId="1" fillId="0" borderId="2" xfId="18" applyFont="1" applyBorder="1" applyAlignment="1">
      <alignment horizontal="center" vertical="center" wrapText="1"/>
    </xf>
    <xf numFmtId="180" fontId="1" fillId="0" borderId="2" xfId="18" applyNumberFormat="1" applyFont="1" applyBorder="1" applyAlignment="1">
      <alignment horizontal="center" vertical="center" wrapText="1"/>
    </xf>
    <xf numFmtId="179" fontId="1" fillId="0" borderId="2" xfId="18" applyNumberFormat="1" applyFont="1" applyBorder="1" applyAlignment="1">
      <alignment wrapText="1"/>
    </xf>
    <xf numFmtId="49" fontId="1" fillId="0" borderId="4" xfId="18" applyNumberFormat="1" applyFont="1" applyBorder="1" applyAlignment="1">
      <alignment horizontal="center" vertical="center"/>
    </xf>
    <xf numFmtId="0" fontId="1" fillId="0" borderId="2" xfId="18" applyFont="1" applyBorder="1" applyAlignment="1">
      <alignment vertical="center"/>
    </xf>
    <xf numFmtId="0" fontId="1" fillId="0" borderId="2" xfId="18" applyFont="1" applyBorder="1" applyAlignment="1">
      <alignment horizontal="left"/>
    </xf>
    <xf numFmtId="0" fontId="1" fillId="0" borderId="2" xfId="18" applyFont="1" applyBorder="1" applyAlignment="1">
      <alignment horizontal="center"/>
    </xf>
    <xf numFmtId="0" fontId="1" fillId="0" borderId="2" xfId="18" applyFont="1" applyBorder="1" applyAlignment="1">
      <alignment horizontal="center" vertical="center"/>
    </xf>
    <xf numFmtId="180" fontId="1" fillId="0" borderId="2" xfId="18" applyNumberFormat="1" applyFont="1" applyBorder="1" applyAlignment="1">
      <alignment horizontal="center" vertical="center"/>
    </xf>
    <xf numFmtId="179" fontId="1" fillId="0" borderId="2" xfId="18" applyNumberFormat="1" applyFont="1" applyBorder="1"/>
    <xf numFmtId="0" fontId="1" fillId="0" borderId="5" xfId="18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9" fontId="11" fillId="5" borderId="2" xfId="0" applyNumberFormat="1" applyFont="1" applyFill="1" applyBorder="1" applyAlignment="1">
      <alignment vertical="center"/>
    </xf>
    <xf numFmtId="179" fontId="13" fillId="0" borderId="6" xfId="0" applyNumberFormat="1" applyFont="1" applyBorder="1"/>
    <xf numFmtId="179" fontId="9" fillId="0" borderId="2" xfId="0" applyNumberFormat="1" applyFont="1" applyBorder="1"/>
    <xf numFmtId="9" fontId="3" fillId="4" borderId="1" xfId="0" applyNumberFormat="1" applyFont="1" applyFill="1" applyBorder="1" applyAlignment="1">
      <alignment horizontal="right"/>
    </xf>
    <xf numFmtId="9" fontId="3" fillId="4" borderId="5" xfId="0" applyNumberFormat="1" applyFont="1" applyFill="1" applyBorder="1" applyAlignment="1">
      <alignment horizontal="right"/>
    </xf>
    <xf numFmtId="9" fontId="3" fillId="4" borderId="6" xfId="0" applyNumberFormat="1" applyFont="1" applyFill="1" applyBorder="1" applyAlignment="1">
      <alignment horizontal="right"/>
    </xf>
    <xf numFmtId="181" fontId="3" fillId="4" borderId="2" xfId="0" applyNumberFormat="1" applyFont="1" applyFill="1" applyBorder="1"/>
    <xf numFmtId="182" fontId="3" fillId="0" borderId="2" xfId="0" applyNumberFormat="1" applyFont="1" applyBorder="1"/>
    <xf numFmtId="10" fontId="17" fillId="0" borderId="6" xfId="0" applyNumberFormat="1" applyFont="1" applyBorder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9" fontId="3" fillId="4" borderId="1" xfId="0" applyNumberFormat="1" applyFont="1" applyFill="1" applyBorder="1" applyAlignment="1">
      <alignment horizontal="right"/>
    </xf>
    <xf numFmtId="9" fontId="3" fillId="4" borderId="5" xfId="0" applyNumberFormat="1" applyFont="1" applyFill="1" applyBorder="1" applyAlignment="1">
      <alignment horizontal="right"/>
    </xf>
    <xf numFmtId="9" fontId="3" fillId="4" borderId="6" xfId="0" applyNumberFormat="1" applyFont="1" applyFill="1" applyBorder="1" applyAlignment="1">
      <alignment horizontal="right"/>
    </xf>
    <xf numFmtId="9" fontId="8" fillId="4" borderId="1" xfId="0" applyNumberFormat="1" applyFont="1" applyFill="1" applyBorder="1" applyAlignment="1">
      <alignment horizontal="center"/>
    </xf>
    <xf numFmtId="9" fontId="8" fillId="4" borderId="5" xfId="0" applyNumberFormat="1" applyFont="1" applyFill="1" applyBorder="1" applyAlignment="1">
      <alignment horizontal="center"/>
    </xf>
    <xf numFmtId="9" fontId="8" fillId="4" borderId="6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1" fillId="5" borderId="1" xfId="0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right" vertical="center"/>
    </xf>
    <xf numFmtId="0" fontId="16" fillId="6" borderId="2" xfId="0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179" fontId="1" fillId="0" borderId="0" xfId="0" applyNumberFormat="1" applyFont="1" applyAlignment="1">
      <alignment horizontal="left" vertical="top" wrapText="1"/>
    </xf>
  </cellXfs>
  <cellStyles count="23">
    <cellStyle name="0,0_x000d__x000a_NA_x000d__x000a_" xfId="2"/>
    <cellStyle name="Comma 2" xfId="3"/>
    <cellStyle name="Normal 2" xfId="4"/>
    <cellStyle name="Normal 3" xfId="5"/>
    <cellStyle name="Normal_Event Logistic Service RFQ Template_v3" xfId="6"/>
    <cellStyle name="標準_Meeting Request（1125 价）" xfId="7"/>
    <cellStyle name="差_20131026　杭州無錫2日間見積もり(0929)" xfId="8"/>
    <cellStyle name="差_Meeting Request（1125 价）" xfId="9"/>
    <cellStyle name="常规" xfId="0" builtinId="0"/>
    <cellStyle name="常规 2" xfId="10"/>
    <cellStyle name="常规 2 2 4" xfId="11"/>
    <cellStyle name="常规 2 5" xfId="12"/>
    <cellStyle name="常规 3" xfId="13"/>
    <cellStyle name="常规 3 2" xfId="14"/>
    <cellStyle name="常规 3 3" xfId="15"/>
    <cellStyle name="常规 4" xfId="16"/>
    <cellStyle name="常规 5" xfId="17"/>
    <cellStyle name="常规 6" xfId="18"/>
    <cellStyle name="好_20131026　杭州無錫2日間見積もり(0929)" xfId="19"/>
    <cellStyle name="好_Meeting Request（1125 价）" xfId="20"/>
    <cellStyle name="千位分隔" xfId="1" builtinId="3"/>
    <cellStyle name="千位分隔 2" xfId="21"/>
    <cellStyle name="样式 1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showGridLines="0" tabSelected="1" topLeftCell="C1" zoomScale="70" zoomScaleNormal="70" workbookViewId="0">
      <selection activeCell="P23" sqref="P23"/>
    </sheetView>
  </sheetViews>
  <sheetFormatPr defaultColWidth="9" defaultRowHeight="17.25"/>
  <cols>
    <col min="1" max="1" width="6.375" style="5" customWidth="1"/>
    <col min="2" max="2" width="49.125" style="6" customWidth="1"/>
    <col min="3" max="3" width="61.625" style="7" customWidth="1"/>
    <col min="4" max="4" width="8.375" style="6" customWidth="1"/>
    <col min="5" max="5" width="5.875" style="8" customWidth="1"/>
    <col min="6" max="6" width="6.125" style="8" customWidth="1"/>
    <col min="7" max="7" width="12.5" style="8" customWidth="1"/>
    <col min="8" max="8" width="14.625" style="9" customWidth="1"/>
    <col min="9" max="9" width="26.875" style="6" customWidth="1"/>
    <col min="10" max="10" width="4.5" style="6" customWidth="1"/>
    <col min="11" max="11" width="41" style="6" customWidth="1"/>
    <col min="12" max="12" width="65.125" style="6" customWidth="1"/>
    <col min="13" max="13" width="5.375" style="6" customWidth="1"/>
    <col min="14" max="14" width="2.5" style="6" customWidth="1"/>
    <col min="15" max="15" width="4.25" style="6" customWidth="1"/>
    <col min="16" max="16" width="6.5" style="6" customWidth="1"/>
    <col min="17" max="17" width="14.75" style="6" customWidth="1"/>
    <col min="18" max="16384" width="9" style="6"/>
  </cols>
  <sheetData>
    <row r="2" spans="1:17" s="1" customFormat="1" ht="22.5">
      <c r="A2" s="65" t="s">
        <v>0</v>
      </c>
      <c r="B2" s="65"/>
      <c r="C2" s="65"/>
      <c r="D2" s="10"/>
      <c r="E2" s="10"/>
      <c r="F2" s="11"/>
      <c r="H2" s="12"/>
    </row>
    <row r="3" spans="1:17" s="1" customFormat="1" ht="34.5">
      <c r="A3" s="13"/>
      <c r="B3" s="14" t="s">
        <v>1</v>
      </c>
      <c r="C3" s="15" t="s">
        <v>2</v>
      </c>
      <c r="E3" s="84"/>
      <c r="F3" s="84"/>
      <c r="G3" s="84"/>
      <c r="H3" s="85"/>
    </row>
    <row r="4" spans="1:17" s="1" customFormat="1" ht="18">
      <c r="A4" s="16" t="s">
        <v>3</v>
      </c>
      <c r="B4" s="17" t="s">
        <v>4</v>
      </c>
      <c r="C4" s="18" t="s">
        <v>5</v>
      </c>
      <c r="D4" s="2"/>
      <c r="E4" s="84"/>
      <c r="F4" s="84"/>
      <c r="G4" s="84"/>
      <c r="H4" s="85"/>
    </row>
    <row r="5" spans="1:17" s="1" customFormat="1" ht="18">
      <c r="A5" s="19" t="s">
        <v>6</v>
      </c>
      <c r="B5" s="20" t="str">
        <f>B11</f>
        <v>研讨会讨论提纲（预计一小时）</v>
      </c>
      <c r="C5" s="21">
        <f>H13</f>
        <v>6000</v>
      </c>
      <c r="D5" s="2"/>
      <c r="E5" s="84"/>
      <c r="F5" s="84"/>
      <c r="G5" s="84"/>
      <c r="H5" s="85"/>
    </row>
    <row r="6" spans="1:17" s="1" customFormat="1" ht="18">
      <c r="A6" s="19" t="s">
        <v>7</v>
      </c>
      <c r="B6" s="20" t="str">
        <f>B14</f>
        <v>研讨会文献检索（预估50篇文献）</v>
      </c>
      <c r="C6" s="21">
        <f>H19</f>
        <v>13750</v>
      </c>
      <c r="D6" s="2"/>
      <c r="E6" s="84"/>
      <c r="F6" s="84"/>
      <c r="G6" s="84"/>
      <c r="H6" s="85"/>
    </row>
    <row r="7" spans="1:17" s="1" customFormat="1" ht="18">
      <c r="A7" s="19" t="s">
        <v>8</v>
      </c>
      <c r="B7" s="20" t="str">
        <f>B20</f>
        <v>学术医学幻灯（预估32页）</v>
      </c>
      <c r="C7" s="21">
        <f>H24</f>
        <v>27600</v>
      </c>
      <c r="D7" s="2"/>
      <c r="E7" s="84"/>
      <c r="F7" s="84"/>
      <c r="G7" s="84"/>
      <c r="H7" s="85"/>
    </row>
    <row r="8" spans="1:17" s="1" customFormat="1" ht="18">
      <c r="A8" s="19" t="s">
        <v>9</v>
      </c>
      <c r="B8" s="20" t="str">
        <f>B26</f>
        <v>税 Tax</v>
      </c>
      <c r="C8" s="21">
        <f>H27</f>
        <v>2841</v>
      </c>
      <c r="D8" s="2"/>
      <c r="E8" s="84"/>
      <c r="F8" s="84"/>
      <c r="G8" s="84"/>
      <c r="H8" s="85"/>
    </row>
    <row r="9" spans="1:17" s="1" customFormat="1" ht="18">
      <c r="A9" s="22"/>
      <c r="B9" s="23" t="s">
        <v>10</v>
      </c>
      <c r="C9" s="24">
        <f>H30</f>
        <v>40000</v>
      </c>
      <c r="D9" s="2"/>
      <c r="E9" s="84"/>
      <c r="F9" s="84"/>
      <c r="G9" s="84"/>
      <c r="H9" s="85"/>
    </row>
    <row r="10" spans="1:17" s="1" customFormat="1" ht="22.5">
      <c r="A10" s="13"/>
      <c r="B10" s="25" t="s">
        <v>11</v>
      </c>
      <c r="C10" s="26"/>
      <c r="D10" s="2"/>
      <c r="E10" s="11"/>
      <c r="F10" s="11"/>
      <c r="H10" s="12"/>
      <c r="J10" s="13"/>
      <c r="K10" s="25" t="s">
        <v>12</v>
      </c>
      <c r="L10" s="26"/>
      <c r="M10" s="2"/>
      <c r="N10" s="11"/>
      <c r="O10" s="11"/>
      <c r="Q10" s="12"/>
    </row>
    <row r="11" spans="1:17" s="1" customFormat="1" ht="18">
      <c r="A11" s="27" t="s">
        <v>6</v>
      </c>
      <c r="B11" s="28" t="s">
        <v>13</v>
      </c>
      <c r="C11" s="28"/>
      <c r="D11" s="28"/>
      <c r="E11" s="29"/>
      <c r="F11" s="30"/>
      <c r="G11" s="30"/>
      <c r="H11" s="31"/>
      <c r="J11" s="27" t="s">
        <v>6</v>
      </c>
      <c r="K11" s="28" t="s">
        <v>13</v>
      </c>
      <c r="L11" s="28"/>
      <c r="M11" s="28"/>
      <c r="N11" s="29"/>
      <c r="O11" s="30"/>
      <c r="P11" s="30"/>
      <c r="Q11" s="31"/>
    </row>
    <row r="12" spans="1:17" s="1" customFormat="1">
      <c r="A12" s="32" t="s">
        <v>14</v>
      </c>
      <c r="B12" s="33" t="s">
        <v>15</v>
      </c>
      <c r="C12" s="34" t="s">
        <v>16</v>
      </c>
      <c r="D12" s="35" t="s">
        <v>17</v>
      </c>
      <c r="E12" s="35">
        <v>1</v>
      </c>
      <c r="F12" s="36">
        <v>1</v>
      </c>
      <c r="G12" s="36">
        <v>6000</v>
      </c>
      <c r="H12" s="37">
        <f>G12*F12*E12</f>
        <v>6000</v>
      </c>
      <c r="J12" s="32" t="s">
        <v>14</v>
      </c>
      <c r="K12" s="33" t="s">
        <v>15</v>
      </c>
      <c r="L12" s="34" t="s">
        <v>16</v>
      </c>
      <c r="M12" s="35" t="s">
        <v>17</v>
      </c>
      <c r="N12" s="35">
        <v>1</v>
      </c>
      <c r="O12" s="36">
        <v>1</v>
      </c>
      <c r="P12" s="36">
        <v>0</v>
      </c>
      <c r="Q12" s="37">
        <f t="shared" ref="Q12:Q17" si="0">P12*O12*N12</f>
        <v>0</v>
      </c>
    </row>
    <row r="13" spans="1:17" s="1" customFormat="1" ht="18">
      <c r="A13" s="66" t="s">
        <v>18</v>
      </c>
      <c r="B13" s="67"/>
      <c r="C13" s="67"/>
      <c r="D13" s="67"/>
      <c r="E13" s="67"/>
      <c r="F13" s="67"/>
      <c r="G13" s="68"/>
      <c r="H13" s="38">
        <f>SUM(H12:H12)</f>
        <v>6000</v>
      </c>
      <c r="J13" s="66" t="s">
        <v>18</v>
      </c>
      <c r="K13" s="67"/>
      <c r="L13" s="67"/>
      <c r="M13" s="67"/>
      <c r="N13" s="67"/>
      <c r="O13" s="67"/>
      <c r="P13" s="68"/>
      <c r="Q13" s="38">
        <f>SUM(Q12:Q12)</f>
        <v>0</v>
      </c>
    </row>
    <row r="14" spans="1:17" s="1" customFormat="1" ht="18">
      <c r="A14" s="27" t="s">
        <v>7</v>
      </c>
      <c r="B14" s="28" t="s">
        <v>19</v>
      </c>
      <c r="C14" s="28"/>
      <c r="D14" s="28"/>
      <c r="E14" s="29"/>
      <c r="F14" s="30"/>
      <c r="G14" s="30"/>
      <c r="H14" s="31"/>
      <c r="J14" s="27" t="s">
        <v>7</v>
      </c>
      <c r="K14" s="28" t="s">
        <v>19</v>
      </c>
      <c r="L14" s="28"/>
      <c r="M14" s="28"/>
      <c r="N14" s="29"/>
      <c r="O14" s="30"/>
      <c r="P14" s="30"/>
      <c r="Q14" s="31"/>
    </row>
    <row r="15" spans="1:17" s="1" customFormat="1">
      <c r="A15" s="32" t="s">
        <v>20</v>
      </c>
      <c r="B15" s="33" t="s">
        <v>21</v>
      </c>
      <c r="C15" s="34" t="s">
        <v>22</v>
      </c>
      <c r="D15" s="35" t="s">
        <v>23</v>
      </c>
      <c r="E15" s="35">
        <v>1</v>
      </c>
      <c r="F15" s="36">
        <v>40</v>
      </c>
      <c r="G15" s="36">
        <v>30</v>
      </c>
      <c r="H15" s="37">
        <f t="shared" ref="H15:H17" si="1">G15*F15*E15</f>
        <v>1200</v>
      </c>
      <c r="J15" s="32" t="s">
        <v>20</v>
      </c>
      <c r="K15" s="33" t="s">
        <v>21</v>
      </c>
      <c r="L15" s="34" t="s">
        <v>22</v>
      </c>
      <c r="M15" s="35" t="s">
        <v>23</v>
      </c>
      <c r="N15" s="35">
        <v>1</v>
      </c>
      <c r="O15" s="36">
        <v>40</v>
      </c>
      <c r="P15" s="36">
        <v>0</v>
      </c>
      <c r="Q15" s="37">
        <f t="shared" si="0"/>
        <v>0</v>
      </c>
    </row>
    <row r="16" spans="1:17" s="1" customFormat="1">
      <c r="A16" s="32" t="s">
        <v>24</v>
      </c>
      <c r="B16" s="33" t="s">
        <v>25</v>
      </c>
      <c r="C16" s="39" t="s">
        <v>26</v>
      </c>
      <c r="D16" s="35" t="s">
        <v>23</v>
      </c>
      <c r="E16" s="35">
        <v>1</v>
      </c>
      <c r="F16" s="36">
        <v>10</v>
      </c>
      <c r="G16" s="36">
        <v>30</v>
      </c>
      <c r="H16" s="37">
        <f t="shared" si="1"/>
        <v>300</v>
      </c>
      <c r="J16" s="32" t="s">
        <v>24</v>
      </c>
      <c r="K16" s="33" t="s">
        <v>25</v>
      </c>
      <c r="L16" s="39" t="s">
        <v>26</v>
      </c>
      <c r="M16" s="35" t="s">
        <v>23</v>
      </c>
      <c r="N16" s="35">
        <v>1</v>
      </c>
      <c r="O16" s="36">
        <v>10</v>
      </c>
      <c r="P16" s="36">
        <v>0</v>
      </c>
      <c r="Q16" s="37">
        <f t="shared" si="0"/>
        <v>0</v>
      </c>
    </row>
    <row r="17" spans="1:17" s="1" customFormat="1">
      <c r="A17" s="32" t="s">
        <v>27</v>
      </c>
      <c r="B17" s="33" t="s">
        <v>28</v>
      </c>
      <c r="C17" s="34" t="s">
        <v>29</v>
      </c>
      <c r="D17" s="35" t="s">
        <v>30</v>
      </c>
      <c r="E17" s="35">
        <v>1</v>
      </c>
      <c r="F17" s="36">
        <v>5</v>
      </c>
      <c r="G17" s="36">
        <v>50</v>
      </c>
      <c r="H17" s="37">
        <f t="shared" si="1"/>
        <v>250</v>
      </c>
      <c r="J17" s="32" t="s">
        <v>27</v>
      </c>
      <c r="K17" s="33" t="s">
        <v>28</v>
      </c>
      <c r="L17" s="34" t="s">
        <v>29</v>
      </c>
      <c r="M17" s="35" t="s">
        <v>30</v>
      </c>
      <c r="N17" s="35">
        <v>1</v>
      </c>
      <c r="O17" s="36">
        <v>5</v>
      </c>
      <c r="P17" s="36">
        <v>0</v>
      </c>
      <c r="Q17" s="37">
        <f t="shared" si="0"/>
        <v>0</v>
      </c>
    </row>
    <row r="18" spans="1:17" s="1" customFormat="1" ht="34.5">
      <c r="A18" s="32" t="s">
        <v>31</v>
      </c>
      <c r="B18" s="33" t="s">
        <v>32</v>
      </c>
      <c r="C18" s="34" t="s">
        <v>33</v>
      </c>
      <c r="D18" s="35" t="s">
        <v>34</v>
      </c>
      <c r="E18" s="35">
        <v>1</v>
      </c>
      <c r="F18" s="36">
        <v>24</v>
      </c>
      <c r="G18" s="36">
        <v>500</v>
      </c>
      <c r="H18" s="37">
        <f>E18*F18*G18</f>
        <v>12000</v>
      </c>
      <c r="J18" s="32" t="s">
        <v>31</v>
      </c>
      <c r="K18" s="33" t="s">
        <v>32</v>
      </c>
      <c r="L18" s="34" t="s">
        <v>33</v>
      </c>
      <c r="M18" s="35" t="s">
        <v>34</v>
      </c>
      <c r="N18" s="35">
        <v>1</v>
      </c>
      <c r="O18" s="36">
        <v>10</v>
      </c>
      <c r="P18" s="36">
        <v>0</v>
      </c>
      <c r="Q18" s="37">
        <f>N18*O18*P18</f>
        <v>0</v>
      </c>
    </row>
    <row r="19" spans="1:17" s="1" customFormat="1" ht="18">
      <c r="A19" s="66" t="s">
        <v>18</v>
      </c>
      <c r="B19" s="67"/>
      <c r="C19" s="67"/>
      <c r="D19" s="67"/>
      <c r="E19" s="67"/>
      <c r="F19" s="67"/>
      <c r="G19" s="68"/>
      <c r="H19" s="38">
        <f>SUM(H15:H18)</f>
        <v>13750</v>
      </c>
      <c r="J19" s="66" t="s">
        <v>18</v>
      </c>
      <c r="K19" s="67"/>
      <c r="L19" s="67"/>
      <c r="M19" s="67"/>
      <c r="N19" s="67"/>
      <c r="O19" s="67"/>
      <c r="P19" s="68"/>
      <c r="Q19" s="38">
        <f>SUM(Q15:Q18)</f>
        <v>0</v>
      </c>
    </row>
    <row r="20" spans="1:17" s="1" customFormat="1" ht="18">
      <c r="A20" s="27" t="s">
        <v>8</v>
      </c>
      <c r="B20" s="28" t="s">
        <v>35</v>
      </c>
      <c r="C20" s="28"/>
      <c r="D20" s="28"/>
      <c r="E20" s="29"/>
      <c r="F20" s="30"/>
      <c r="G20" s="30"/>
      <c r="H20" s="31"/>
      <c r="J20" s="27" t="s">
        <v>8</v>
      </c>
      <c r="K20" s="28" t="s">
        <v>35</v>
      </c>
      <c r="L20" s="28"/>
      <c r="M20" s="28"/>
      <c r="N20" s="29"/>
      <c r="O20" s="30"/>
      <c r="P20" s="30"/>
      <c r="Q20" s="31"/>
    </row>
    <row r="21" spans="1:17" s="2" customFormat="1" ht="34.5">
      <c r="A21" s="40" t="s">
        <v>36</v>
      </c>
      <c r="B21" s="41" t="s">
        <v>37</v>
      </c>
      <c r="C21" s="42" t="s">
        <v>38</v>
      </c>
      <c r="D21" s="43" t="s">
        <v>39</v>
      </c>
      <c r="E21" s="44">
        <v>1</v>
      </c>
      <c r="F21" s="45">
        <v>32</v>
      </c>
      <c r="G21" s="45">
        <v>700</v>
      </c>
      <c r="H21" s="46">
        <f>F21*E21*G21</f>
        <v>22400</v>
      </c>
      <c r="J21" s="40" t="s">
        <v>36</v>
      </c>
      <c r="K21" s="41" t="s">
        <v>37</v>
      </c>
      <c r="L21" s="42" t="s">
        <v>38</v>
      </c>
      <c r="M21" s="43" t="s">
        <v>39</v>
      </c>
      <c r="N21" s="44">
        <v>1</v>
      </c>
      <c r="O21" s="45">
        <v>30</v>
      </c>
      <c r="P21" s="45">
        <v>200</v>
      </c>
      <c r="Q21" s="46">
        <f t="shared" ref="Q21:Q23" si="2">O21*N21*P21</f>
        <v>6000</v>
      </c>
    </row>
    <row r="22" spans="1:17" s="1" customFormat="1">
      <c r="A22" s="47" t="s">
        <v>40</v>
      </c>
      <c r="B22" s="48" t="s">
        <v>41</v>
      </c>
      <c r="C22" s="49" t="s">
        <v>42</v>
      </c>
      <c r="D22" s="50" t="s">
        <v>39</v>
      </c>
      <c r="E22" s="51">
        <v>1</v>
      </c>
      <c r="F22" s="52">
        <v>32</v>
      </c>
      <c r="G22" s="52">
        <v>100</v>
      </c>
      <c r="H22" s="53">
        <f>F22*E22*G22</f>
        <v>3200</v>
      </c>
      <c r="J22" s="47" t="s">
        <v>40</v>
      </c>
      <c r="K22" s="48" t="s">
        <v>41</v>
      </c>
      <c r="L22" s="49" t="s">
        <v>42</v>
      </c>
      <c r="M22" s="50" t="s">
        <v>39</v>
      </c>
      <c r="N22" s="51">
        <v>1</v>
      </c>
      <c r="O22" s="52">
        <v>30</v>
      </c>
      <c r="P22" s="52">
        <v>50</v>
      </c>
      <c r="Q22" s="53">
        <f t="shared" si="2"/>
        <v>1500</v>
      </c>
    </row>
    <row r="23" spans="1:17" s="1" customFormat="1">
      <c r="A23" s="47" t="s">
        <v>43</v>
      </c>
      <c r="B23" s="54" t="s">
        <v>44</v>
      </c>
      <c r="C23" s="49" t="s">
        <v>45</v>
      </c>
      <c r="D23" s="50" t="s">
        <v>17</v>
      </c>
      <c r="E23" s="51">
        <v>1</v>
      </c>
      <c r="F23" s="52">
        <v>1</v>
      </c>
      <c r="G23" s="52">
        <v>2000</v>
      </c>
      <c r="H23" s="53">
        <f>F23*E23*G23</f>
        <v>2000</v>
      </c>
      <c r="J23" s="47" t="s">
        <v>43</v>
      </c>
      <c r="K23" s="54" t="s">
        <v>44</v>
      </c>
      <c r="L23" s="49" t="s">
        <v>45</v>
      </c>
      <c r="M23" s="50" t="s">
        <v>17</v>
      </c>
      <c r="N23" s="51">
        <v>1</v>
      </c>
      <c r="O23" s="52">
        <v>1</v>
      </c>
      <c r="P23" s="52">
        <v>0</v>
      </c>
      <c r="Q23" s="53">
        <f t="shared" si="2"/>
        <v>0</v>
      </c>
    </row>
    <row r="24" spans="1:17" s="1" customFormat="1" ht="18">
      <c r="A24" s="66" t="s">
        <v>18</v>
      </c>
      <c r="B24" s="67"/>
      <c r="C24" s="67"/>
      <c r="D24" s="67"/>
      <c r="E24" s="67"/>
      <c r="F24" s="67"/>
      <c r="G24" s="68"/>
      <c r="H24" s="38">
        <f>SUM(H21:H23)</f>
        <v>27600</v>
      </c>
      <c r="J24" s="66" t="s">
        <v>18</v>
      </c>
      <c r="K24" s="67"/>
      <c r="L24" s="67"/>
      <c r="M24" s="67"/>
      <c r="N24" s="67"/>
      <c r="O24" s="67"/>
      <c r="P24" s="68"/>
      <c r="Q24" s="38">
        <f>SUM(Q21:Q23)</f>
        <v>7500</v>
      </c>
    </row>
    <row r="25" spans="1:17" s="1" customFormat="1" ht="18">
      <c r="A25" s="69" t="s">
        <v>46</v>
      </c>
      <c r="B25" s="69"/>
      <c r="C25" s="69"/>
      <c r="D25" s="69"/>
      <c r="E25" s="69"/>
      <c r="F25" s="69"/>
      <c r="G25" s="69"/>
      <c r="H25" s="38">
        <f>H24+H19+H13</f>
        <v>47350</v>
      </c>
      <c r="J25" s="70" t="s">
        <v>47</v>
      </c>
      <c r="K25" s="71"/>
      <c r="L25" s="71"/>
      <c r="M25" s="71"/>
      <c r="N25" s="71"/>
      <c r="O25" s="71"/>
      <c r="P25" s="72"/>
      <c r="Q25" s="62">
        <f>Q24+Q18+Q12</f>
        <v>7500</v>
      </c>
    </row>
    <row r="26" spans="1:17" s="1" customFormat="1" ht="18">
      <c r="A26" s="55">
        <v>4</v>
      </c>
      <c r="B26" s="28" t="s">
        <v>48</v>
      </c>
      <c r="C26" s="73">
        <v>0.06</v>
      </c>
      <c r="D26" s="74"/>
      <c r="E26" s="74"/>
      <c r="F26" s="74"/>
      <c r="G26" s="75"/>
      <c r="H26" s="31"/>
      <c r="J26" s="59"/>
      <c r="K26" s="60"/>
      <c r="L26" s="60"/>
      <c r="M26" s="60"/>
      <c r="N26" s="60"/>
      <c r="O26" s="60"/>
      <c r="P26" s="61" t="s">
        <v>49</v>
      </c>
      <c r="Q26" s="62">
        <f>H30/1.06</f>
        <v>37735.849056603773</v>
      </c>
    </row>
    <row r="27" spans="1:17" s="1" customFormat="1" ht="18">
      <c r="A27" s="69" t="s">
        <v>18</v>
      </c>
      <c r="B27" s="69"/>
      <c r="C27" s="69"/>
      <c r="D27" s="69"/>
      <c r="E27" s="69"/>
      <c r="F27" s="69"/>
      <c r="G27" s="69"/>
      <c r="H27" s="38">
        <f>H25*0.06</f>
        <v>2841</v>
      </c>
      <c r="J27" s="76" t="s">
        <v>50</v>
      </c>
      <c r="K27" s="76"/>
      <c r="L27" s="76"/>
      <c r="M27" s="76"/>
      <c r="N27" s="76"/>
      <c r="O27" s="76"/>
      <c r="P27" s="76"/>
      <c r="Q27" s="63">
        <f>Q26-Q25</f>
        <v>30235.849056603773</v>
      </c>
    </row>
    <row r="28" spans="1:17" s="3" customFormat="1">
      <c r="A28" s="77"/>
      <c r="B28" s="78"/>
      <c r="C28" s="78"/>
      <c r="D28" s="78"/>
      <c r="E28" s="78"/>
      <c r="F28" s="78"/>
      <c r="G28" s="79"/>
      <c r="H28" s="56"/>
      <c r="J28" s="80"/>
      <c r="K28" s="80"/>
      <c r="L28" s="80"/>
      <c r="M28" s="80"/>
      <c r="N28" s="80"/>
      <c r="O28" s="80"/>
      <c r="P28" s="80"/>
      <c r="Q28" s="80"/>
    </row>
    <row r="29" spans="1:17" s="1" customFormat="1" ht="18">
      <c r="A29" s="81" t="s">
        <v>51</v>
      </c>
      <c r="B29" s="81"/>
      <c r="C29" s="81"/>
      <c r="D29" s="81"/>
      <c r="E29" s="81"/>
      <c r="F29" s="81"/>
      <c r="G29" s="81"/>
      <c r="H29" s="57">
        <f>H25+H27</f>
        <v>50191</v>
      </c>
      <c r="J29" s="82" t="s">
        <v>52</v>
      </c>
      <c r="K29" s="82"/>
      <c r="L29" s="82"/>
      <c r="M29" s="82"/>
      <c r="N29" s="82"/>
      <c r="O29" s="82"/>
      <c r="P29" s="82"/>
      <c r="Q29" s="64">
        <f>Q27/Q26</f>
        <v>0.80125000000000002</v>
      </c>
    </row>
    <row r="30" spans="1:17" s="4" customFormat="1" ht="22.5">
      <c r="A30" s="83" t="s">
        <v>53</v>
      </c>
      <c r="B30" s="83"/>
      <c r="C30" s="83"/>
      <c r="D30" s="83"/>
      <c r="E30" s="83"/>
      <c r="F30" s="83"/>
      <c r="G30" s="83"/>
      <c r="H30" s="58">
        <v>40000</v>
      </c>
    </row>
  </sheetData>
  <mergeCells count="18">
    <mergeCell ref="A30:G30"/>
    <mergeCell ref="E3:H9"/>
    <mergeCell ref="A27:G27"/>
    <mergeCell ref="J27:P27"/>
    <mergeCell ref="A28:G28"/>
    <mergeCell ref="J28:Q28"/>
    <mergeCell ref="A29:G29"/>
    <mergeCell ref="J29:P29"/>
    <mergeCell ref="A24:G24"/>
    <mergeCell ref="J24:P24"/>
    <mergeCell ref="A25:G25"/>
    <mergeCell ref="J25:P25"/>
    <mergeCell ref="C26:G26"/>
    <mergeCell ref="A2:C2"/>
    <mergeCell ref="A13:G13"/>
    <mergeCell ref="J13:P13"/>
    <mergeCell ref="A19:G19"/>
    <mergeCell ref="J19:P19"/>
  </mergeCells>
  <phoneticPr fontId="2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2021-10-25T02:19:00Z</cp:lastPrinted>
  <dcterms:created xsi:type="dcterms:W3CDTF">2014-02-12T08:04:00Z</dcterms:created>
  <dcterms:modified xsi:type="dcterms:W3CDTF">2024-07-15T08:08:05Z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6B949B34284342438A4C71FC14A88954_13</vt:lpwstr>
  </property>
  <property fmtid="{D5CDD505-2E9C-101B-9397-08002B2CF9AE}" pid="10" name="KSOProductBuildVer">
    <vt:lpwstr>2052-12.1.0.15712</vt:lpwstr>
  </property>
</Properties>
</file>