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Havas过桥项目】2025 AZ COPD医学幻灯撰写\2. 【麦田-Havas】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4" i="9"/>
  <c r="I14" i="13" l="1"/>
  <c r="I13" i="13"/>
  <c r="I12" i="13"/>
  <c r="C3" i="13"/>
  <c r="I9" i="13" l="1"/>
  <c r="I10" i="13" l="1"/>
  <c r="I11" i="13"/>
  <c r="C5" i="13" l="1"/>
  <c r="C4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<sst xmlns="http://schemas.openxmlformats.org/spreadsheetml/2006/main" count="46" uniqueCount="36">
  <si>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</si>
  <si>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</si>
  <si>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</si>
  <si>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</si>
  <si>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</si>
  <si>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</si>
  <si>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</si>
  <si>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</si>
  <si>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</si>
  <si>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</si>
  <si>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</si>
  <si>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</si>
  <si>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</si>
  <si>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</si>
  <si>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</si>
  <si>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</si>
  <si>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</si>
  <si>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</si>
  <si>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</si>
  <si>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</si>
  <si>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</si>
  <si>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</si>
  <si>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1套小计：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</si>
  <si>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</si>
  <si>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</si>
  <si>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</si>
  <si>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</si>
  <si>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1.幻灯制作-5套（预估30p/套）</t>
    <phoneticPr fontId="14" type="noConversion"/>
  </si>
  <si>
    <t>全国会幻灯(new work)</t>
    <phoneticPr fontId="14" type="noConversion"/>
  </si>
  <si>
    <t>5套共计：</t>
    <phoneticPr fontId="14" type="noConversion"/>
  </si>
  <si>
    <t>2025 AZ COPD医学幻灯撰写</t>
    <phoneticPr fontId="7" type="noConversion"/>
  </si>
  <si>
    <t>queen.liu@ubs-cn.com</t>
    <phoneticPr fontId="7" type="noConversion"/>
  </si>
  <si>
    <t>I. Medical</t>
    <phoneticPr fontId="7" type="noConversion"/>
  </si>
  <si>
    <t xml:space="preserve">Quotation </t>
    <phoneticPr fontId="7" type="noConversion"/>
  </si>
  <si>
    <t>UBS结算(含税）</t>
  </si>
  <si>
    <t>最终折后价（含税）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</si>
</sst>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178" fontId="9" fillId="0" borderId="0" xfId="0" applyNumberFormat="1" applyFont="1">
      <alignment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6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6" xfId="2" applyNumberFormat="1" applyFont="1" applyBorder="1" applyAlignment="1">
      <alignment horizontal="left" vertical="center" wrapText="1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7" fillId="6" borderId="0" xfId="0" applyFont="1" applyFill="1" applyAlignment="1">
      <alignment horizontal="right" vertical="center"/>
    </xf>
    <xf numFmtId="177" fontId="18" fillId="6" borderId="0" xfId="13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tabSelected="1" zoomScale="90" zoomScaleNormal="90" workbookViewId="0">
      <selection activeCell="C18" sqref="C18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spans="2:4" ht="37.5" customHeight="1" x14ac:dyDescent="0.15">
      <c r="B1" s="52" t="s">
        <v>33</v>
      </c>
      <c r="C1" s="52"/>
    </row>
    <row r="2" spans="2:4" ht="16.5" x14ac:dyDescent="0.35">
      <c r="B2" s="3" t="s">
        <v>0</v>
      </c>
      <c r="C2" s="6" t="s">
        <v>1</v>
      </c>
    </row>
    <row r="3" spans="2:4" ht="16.5" x14ac:dyDescent="0.35">
      <c r="B3" s="3" t="s">
        <v>2</v>
      </c>
      <c r="C3" s="6" t="s">
        <v>30</v>
      </c>
    </row>
    <row r="4" spans="2:4" s="1" customFormat="1" ht="16.5" customHeight="1" x14ac:dyDescent="0.15">
      <c r="B4" s="8" t="s">
        <v>3</v>
      </c>
      <c r="C4" s="35" t="s">
        <v>31</v>
      </c>
    </row>
    <row r="5" spans="2:4" s="1" customFormat="1" ht="16.5" customHeight="1" x14ac:dyDescent="0.15">
      <c r="B5" s="8" t="s">
        <v>4</v>
      </c>
      <c r="C5" s="9">
        <v>45723</v>
      </c>
    </row>
    <row r="6" spans="2:4" s="1" customFormat="1" ht="16.5" customHeight="1" x14ac:dyDescent="0.15">
      <c r="B6" s="10"/>
      <c r="C6" s="10"/>
    </row>
    <row r="7" spans="2:4" s="1" customFormat="1" ht="30.75" customHeight="1" x14ac:dyDescent="0.15">
      <c r="B7" s="11" t="s">
        <v>5</v>
      </c>
      <c r="C7" s="24" t="s">
        <v>6</v>
      </c>
    </row>
    <row r="8" spans="2:4" s="1" customFormat="1" ht="16.5" x14ac:dyDescent="0.15">
      <c r="B8" s="53" t="s">
        <v>32</v>
      </c>
      <c r="C8" s="54"/>
    </row>
    <row r="9" spans="2:4" ht="16.5" x14ac:dyDescent="0.15">
      <c r="B9" s="28" t="s">
        <v>7</v>
      </c>
      <c r="C9" s="29">
        <f>Medical!I14</f>
        <v>108300</v>
      </c>
    </row>
    <row r="10" spans="2:4" ht="3.75" customHeight="1" x14ac:dyDescent="0.15">
      <c r="B10" s="50"/>
      <c r="C10" s="51"/>
    </row>
    <row r="11" spans="2:4" ht="16.5" x14ac:dyDescent="0.15">
      <c r="B11" s="30" t="s">
        <v>7</v>
      </c>
      <c r="C11" s="31">
        <f>C9</f>
        <v>108300</v>
      </c>
    </row>
    <row r="12" spans="2:4" ht="16.5" x14ac:dyDescent="0.15">
      <c r="B12" s="30" t="s">
        <v>8</v>
      </c>
      <c r="C12" s="31">
        <f>C11*0.06</f>
        <v>6498</v>
      </c>
    </row>
    <row r="13" spans="2:4" ht="16.5" x14ac:dyDescent="0.15">
      <c r="B13" s="32" t="s">
        <v>9</v>
      </c>
      <c r="C13" s="33">
        <f>C11+C12</f>
        <v>114798</v>
      </c>
      <c r="D13" s="1"/>
    </row>
    <row r="14" spans="2:4" ht="18" x14ac:dyDescent="0.15">
      <c r="B14" s="63" t="s">
        <v>35</v>
      </c>
      <c r="C14" s="34">
        <f>C13*86%</f>
        <v>98726.28</v>
      </c>
    </row>
    <row r="15" spans="2:4" ht="16.5" x14ac:dyDescent="0.15">
      <c r="B15" s="48" t="s">
        <v>34</v>
      </c>
      <c r="C15" s="49">
        <f>C14-C14*16%</f>
        <v>82930.075199999992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Normal="100" workbookViewId="0">
      <selection activeCell="G19" sqref="G19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41.8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2" t="s">
        <v>17</v>
      </c>
      <c r="C1" s="52"/>
      <c r="D1" s="52"/>
      <c r="E1" s="52"/>
      <c r="F1" s="52"/>
      <c r="G1" s="52"/>
      <c r="H1" s="52"/>
      <c r="I1" s="52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COPD医学幻灯撰写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45723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34.5" customHeight="1" x14ac:dyDescent="0.15">
      <c r="B8" s="60" t="s">
        <v>27</v>
      </c>
      <c r="C8" s="61"/>
      <c r="D8" s="61"/>
      <c r="E8" s="61"/>
      <c r="F8" s="61"/>
      <c r="G8" s="61"/>
      <c r="H8" s="61"/>
      <c r="I8" s="62"/>
    </row>
    <row r="9" spans="2:9" ht="42.75" x14ac:dyDescent="0.15">
      <c r="B9" s="44" t="s">
        <v>28</v>
      </c>
      <c r="C9" s="47" t="s">
        <v>26</v>
      </c>
      <c r="D9" s="45" t="s">
        <v>21</v>
      </c>
      <c r="E9" s="37"/>
      <c r="F9" s="38">
        <v>657</v>
      </c>
      <c r="G9" s="46" t="s">
        <v>18</v>
      </c>
      <c r="H9" s="36">
        <v>30</v>
      </c>
      <c r="I9" s="39">
        <f>F9*H9</f>
        <v>19710</v>
      </c>
    </row>
    <row r="10" spans="2:9" x14ac:dyDescent="0.15">
      <c r="B10" s="44" t="s">
        <v>24</v>
      </c>
      <c r="C10" s="40" t="s">
        <v>25</v>
      </c>
      <c r="D10" s="45" t="s">
        <v>21</v>
      </c>
      <c r="E10" s="37"/>
      <c r="F10" s="38">
        <v>450</v>
      </c>
      <c r="G10" s="46" t="s">
        <v>19</v>
      </c>
      <c r="H10" s="36">
        <v>1</v>
      </c>
      <c r="I10" s="39">
        <f t="shared" ref="I10:I11" si="0">F10*H10</f>
        <v>450</v>
      </c>
    </row>
    <row r="11" spans="2:9" x14ac:dyDescent="0.15">
      <c r="B11" s="44" t="s">
        <v>20</v>
      </c>
      <c r="C11" s="40" t="s">
        <v>23</v>
      </c>
      <c r="D11" s="45" t="s">
        <v>21</v>
      </c>
      <c r="E11" s="37"/>
      <c r="F11" s="38">
        <v>50</v>
      </c>
      <c r="G11" s="46" t="s">
        <v>18</v>
      </c>
      <c r="H11" s="36">
        <v>30</v>
      </c>
      <c r="I11" s="39">
        <f t="shared" si="0"/>
        <v>1500</v>
      </c>
    </row>
    <row r="12" spans="2:9" ht="17.25" thickBot="1" x14ac:dyDescent="0.2">
      <c r="B12" s="57" t="s">
        <v>22</v>
      </c>
      <c r="C12" s="58"/>
      <c r="D12" s="58"/>
      <c r="E12" s="58"/>
      <c r="F12" s="58"/>
      <c r="G12" s="58"/>
      <c r="H12" s="59"/>
      <c r="I12" s="26">
        <f>SUM(I9:I11)</f>
        <v>21660</v>
      </c>
    </row>
    <row r="13" spans="2:9" ht="17.25" thickBot="1" x14ac:dyDescent="0.2">
      <c r="B13" s="41"/>
      <c r="C13" s="42"/>
      <c r="D13" s="42"/>
      <c r="E13" s="42"/>
      <c r="F13" s="42"/>
      <c r="G13" s="42"/>
      <c r="H13" s="43" t="s">
        <v>29</v>
      </c>
      <c r="I13" s="26">
        <f>I12*5</f>
        <v>108300</v>
      </c>
    </row>
    <row r="14" spans="2:9" ht="17.25" thickBot="1" x14ac:dyDescent="0.2">
      <c r="B14" s="55" t="s">
        <v>7</v>
      </c>
      <c r="C14" s="56"/>
      <c r="D14" s="56"/>
      <c r="E14" s="56"/>
      <c r="F14" s="56"/>
      <c r="G14" s="56"/>
      <c r="H14" s="56"/>
      <c r="I14" s="25">
        <f>I13</f>
        <v>108300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2025-03-07T06:20:22Z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