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<sst xmlns="http://schemas.openxmlformats.org/spreadsheetml/2006/main" count="215" uniqueCount="75">
  <si>
    <t>2024森世海亚金纳多微循环高峰论坛医学物料项目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</si>
  <si>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</si>
  <si>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</si>
  <si>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</si>
  <si>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</si>
  <si>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</si>
  <si>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</si>
  <si>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</si>
  <si>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</si>
  <si>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</si>
  <si>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5</t>
  </si>
  <si>
    <t>6</t>
  </si>
  <si>
    <t>7</t>
  </si>
  <si>
    <t>Total</t>
  </si>
  <si>
    <t>最终优惠总计 Total</t>
  </si>
  <si>
    <t>报价单明细表 Quotation Breakdown</t>
  </si>
  <si>
    <t>预估PE表</t>
  </si>
  <si>
    <t>扩张(大)血管vs改善微循环检索（预估30篇文献）</t>
  </si>
  <si>
    <t>1-1</t>
  </si>
  <si>
    <t>中文原文下载</t>
  </si>
  <si>
    <t>根据检索的文献进行中文原文下载（预估25篇，最终按实际结算）</t>
  </si>
  <si>
    <t>篇</t>
  </si>
  <si>
    <t>1-2</t>
  </si>
  <si>
    <t>英文原文下载</t>
  </si>
  <si>
    <t>根据检索的文献进行英文原文下载（预估5篇，最终按实际结算）</t>
  </si>
  <si>
    <t>1-3</t>
  </si>
  <si>
    <t>主题检索</t>
  </si>
  <si>
    <t>根据主题词对相关文献进行检索、阅读、汇总</t>
  </si>
  <si>
    <t>个</t>
  </si>
  <si>
    <t>1-4</t>
  </si>
  <si>
    <t>医学经理</t>
  </si>
  <si>
    <t>查询梳理文献，梳理支持文件（标题、摘要），根据已下载的文献整理，word/excel形式交付</t>
  </si>
  <si>
    <t>工时</t>
  </si>
  <si>
    <t>Total：</t>
  </si>
  <si>
    <t>沙龙对谈-中国眩晕诊疗现状检索（预估30篇文献）</t>
  </si>
  <si>
    <t>2-1</t>
  </si>
  <si>
    <t>2-2</t>
  </si>
  <si>
    <t>2-3</t>
  </si>
  <si>
    <t>2-4</t>
  </si>
  <si>
    <t>圆桌讨论-多科室合作的展望检索（预估30篇文献）</t>
  </si>
  <si>
    <t>3-1</t>
  </si>
  <si>
    <t>3-2</t>
  </si>
  <si>
    <t>3-3</t>
  </si>
  <si>
    <t>3-4</t>
  </si>
  <si>
    <t>微循环-高峰会论坛专家幻灯（预估30页）</t>
  </si>
  <si>
    <t>4-1</t>
  </si>
  <si>
    <t>幻灯内容撰写</t>
  </si>
  <si>
    <t>PPT撰写，包括医学编辑、适量文献检索，文献标注及解说词</t>
  </si>
  <si>
    <t>页</t>
  </si>
  <si>
    <t>4-2</t>
  </si>
  <si>
    <t>幻灯美化</t>
  </si>
  <si>
    <t>PPT美化，包括图标重绘、字体设计等</t>
  </si>
  <si>
    <t>4-3</t>
  </si>
  <si>
    <t>幻灯框架</t>
  </si>
  <si>
    <t>根据已有标题提供幻灯大纲</t>
  </si>
  <si>
    <t>套</t>
  </si>
  <si>
    <t>眩晕-高峰会论坛专家幻灯（预估30页）</t>
  </si>
  <si>
    <t>5-1</t>
  </si>
  <si>
    <t>5-2</t>
  </si>
  <si>
    <t>5-3</t>
  </si>
  <si>
    <t>圆桌讨论的话题撰写（预计讨论30min）</t>
  </si>
  <si>
    <t>6-1</t>
  </si>
  <si>
    <t>大纲撰写</t>
  </si>
  <si>
    <t>根据大会相关热点议题撰写大纲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</si>
  <si>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</si>
  <si>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</si>
  <si>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</si>
  <si>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</si>
  <si>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</si>
  <si>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</si>
  <si>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预估PE毛利率：</t>
  </si>
  <si>
    <t>最终优惠价</t>
  </si>
  <si>
    <t>优惠价：</t>
  </si>
  <si>
    <t>优惠价含税金额</t>
  </si>
  <si>
    <t>不含税优惠价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</si>
</sst>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</numFmts>
  <fonts count="50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0"/>
      <color rgb="FFFF0000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20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/>
    <xf numFmtId="43" fontId="42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>
      <alignment vertical="top"/>
    </xf>
    <xf numFmtId="0" fontId="43" fillId="0" borderId="0">
      <alignment vertical="top"/>
    </xf>
    <xf numFmtId="0" fontId="45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3" fillId="0" borderId="0">
      <alignment vertical="top"/>
    </xf>
    <xf numFmtId="0" fontId="43" fillId="0" borderId="0"/>
    <xf numFmtId="0" fontId="20" fillId="0" borderId="0"/>
    <xf numFmtId="0" fontId="48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4" fillId="0" borderId="0">
      <alignment vertical="top"/>
    </xf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8" fontId="8" fillId="4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9" fontId="8" fillId="0" borderId="2" xfId="0" applyNumberFormat="1" applyFont="1" applyBorder="1"/>
    <xf numFmtId="49" fontId="1" fillId="0" borderId="4" xfId="65" applyNumberFormat="1" applyFont="1" applyBorder="1" applyAlignment="1">
      <alignment horizontal="center" vertical="center"/>
    </xf>
    <xf numFmtId="0" fontId="1" fillId="0" borderId="4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7" fontId="1" fillId="0" borderId="2" xfId="65" applyNumberFormat="1" applyFont="1" applyBorder="1" applyAlignment="1">
      <alignment horizontal="center" vertical="center"/>
    </xf>
    <xf numFmtId="178" fontId="1" fillId="0" borderId="2" xfId="65" applyNumberFormat="1" applyFont="1" applyBorder="1"/>
    <xf numFmtId="0" fontId="1" fillId="0" borderId="2" xfId="65" applyFont="1" applyBorder="1" applyAlignment="1">
      <alignment vertical="center"/>
    </xf>
    <xf numFmtId="0" fontId="1" fillId="0" borderId="5" xfId="65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0" borderId="2" xfId="0" applyFont="1" applyBorder="1" applyAlignment="1">
      <alignment horizontal="right"/>
    </xf>
    <xf numFmtId="9" fontId="8" fillId="4" borderId="1" xfId="0" applyNumberFormat="1" applyFont="1" applyFill="1" applyBorder="1" applyAlignment="1">
      <alignment horizontal="center"/>
    </xf>
    <xf numFmtId="9" fontId="8" fillId="4" borderId="5" xfId="0" applyNumberFormat="1" applyFont="1" applyFill="1" applyBorder="1" applyAlignment="1">
      <alignment horizontal="center"/>
    </xf>
    <xf numFmtId="9" fontId="8" fillId="4" borderId="6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179" fontId="11" fillId="5" borderId="2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right" vertical="center"/>
    </xf>
    <xf numFmtId="180" fontId="12" fillId="0" borderId="6" xfId="0" applyNumberFormat="1" applyFont="1" applyBorder="1"/>
    <xf numFmtId="49" fontId="13" fillId="0" borderId="2" xfId="0" applyNumberFormat="1" applyFont="1" applyBorder="1" applyAlignment="1">
      <alignment horizontal="center"/>
    </xf>
    <xf numFmtId="181" fontId="9" fillId="0" borderId="2" xfId="0" applyNumberFormat="1" applyFont="1" applyBorder="1"/>
    <xf numFmtId="49" fontId="14" fillId="7" borderId="0" xfId="0" applyNumberFormat="1" applyFont="1" applyFill="1" applyAlignment="1">
      <alignment horizontal="right"/>
    </xf>
    <xf numFmtId="0" fontId="14" fillId="7" borderId="0" xfId="0" applyFont="1" applyFill="1" applyAlignment="1">
      <alignment horizontal="right" vertical="center"/>
    </xf>
    <xf numFmtId="181" fontId="15" fillId="7" borderId="0" xfId="0" applyNumberFormat="1" applyFont="1" applyFill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9" fontId="15" fillId="4" borderId="1" xfId="0" applyNumberFormat="1" applyFont="1" applyFill="1" applyBorder="1" applyAlignment="1">
      <alignment horizontal="right"/>
    </xf>
    <xf numFmtId="9" fontId="15" fillId="4" borderId="5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7" fillId="5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right" vertical="center"/>
    </xf>
    <xf numFmtId="9" fontId="15" fillId="4" borderId="6" xfId="0" applyNumberFormat="1" applyFont="1" applyFill="1" applyBorder="1" applyAlignment="1">
      <alignment horizontal="right"/>
    </xf>
    <xf numFmtId="178" fontId="15" fillId="4" borderId="2" xfId="0" applyNumberFormat="1" applyFont="1" applyFill="1" applyBorder="1"/>
    <xf numFmtId="179" fontId="15" fillId="0" borderId="2" xfId="0" applyNumberFormat="1" applyFont="1" applyBorder="1"/>
    <xf numFmtId="10" fontId="19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54"/>
  <sheetViews>
    <sheetView showGridLines="0" tabSelected="1" zoomScale="83" zoomScaleNormal="83" topLeftCell="G1" workbookViewId="0">
      <selection activeCell="K35" sqref="K35"/>
    </sheetView>
  </sheetViews>
  <sheetFormatPr defaultColWidth="9" defaultRowHeight="17.25"/>
  <cols>
    <col min="1" max="1" width="6.33333333333333" style="4" customWidth="1"/>
    <col min="2" max="2" width="49.1666666666667" style="5" customWidth="1"/>
    <col min="3" max="3" width="61.6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4.6666666666667" style="5" customWidth="1"/>
    <col min="9" max="9" width="26.8333333333333" style="5" customWidth="1"/>
    <col min="10" max="10" width="13.6666666666667" style="5" customWidth="1"/>
    <col min="11" max="11" width="17" style="5" customWidth="1"/>
    <col min="12" max="12" width="4.5" style="5" customWidth="1"/>
    <col min="13" max="13" width="51.125" style="5" customWidth="1"/>
    <col min="14" max="14" width="63.875" style="5" customWidth="1"/>
    <col min="15" max="15" width="5.375" style="5" customWidth="1"/>
    <col min="16" max="16" width="2.5" style="5" customWidth="1"/>
    <col min="17" max="17" width="4.25" style="5" customWidth="1"/>
    <col min="18" max="18" width="6.5" style="5" customWidth="1"/>
    <col min="19" max="19" width="12.5" style="5" customWidth="1"/>
    <col min="20" max="16384" width="9" style="5"/>
  </cols>
  <sheetData>
    <row r="2" s="1" customFormat="1" ht="22.5" spans="1:6">
      <c r="A2" s="8" t="s">
        <v>0</v>
      </c>
      <c r="B2" s="8"/>
      <c r="C2" s="8"/>
      <c r="D2" s="9"/>
      <c r="E2" s="9"/>
      <c r="F2" s="10"/>
    </row>
    <row r="3" s="1" customFormat="1" ht="34.5" spans="1:8">
      <c r="A3" s="11"/>
      <c r="B3" s="12" t="s">
        <v>1</v>
      </c>
      <c r="C3" s="13" t="s">
        <v>2</v>
      </c>
      <c r="E3" s="14"/>
      <c r="F3" s="14"/>
      <c r="G3" s="14"/>
      <c r="H3" s="14"/>
    </row>
    <row r="4" s="1" customFormat="1" ht="18" spans="1:8">
      <c r="A4" s="15" t="s">
        <v>3</v>
      </c>
      <c r="B4" s="16" t="s">
        <v>4</v>
      </c>
      <c r="C4" s="17" t="s">
        <v>5</v>
      </c>
      <c r="D4" s="18"/>
      <c r="E4" s="14"/>
      <c r="F4" s="14"/>
      <c r="G4" s="14"/>
      <c r="H4" s="14"/>
    </row>
    <row r="5" s="1" customFormat="1" ht="18" spans="1:8">
      <c r="A5" s="19" t="s">
        <v>6</v>
      </c>
      <c r="B5" s="20" t="str">
        <f>B15</f>
        <v>扩张(大)血管vs改善微循环检索（预估30篇文献）</v>
      </c>
      <c r="C5" s="21">
        <f>H20</f>
        <v>9150</v>
      </c>
      <c r="D5" s="18"/>
      <c r="E5" s="14"/>
      <c r="F5" s="14"/>
      <c r="G5" s="14"/>
      <c r="H5" s="14"/>
    </row>
    <row r="6" s="1" customFormat="1" ht="18" spans="1:8">
      <c r="A6" s="19" t="s">
        <v>7</v>
      </c>
      <c r="B6" s="20" t="str">
        <f>B21</f>
        <v>沙龙对谈-中国眩晕诊疗现状检索（预估30篇文献）</v>
      </c>
      <c r="C6" s="21">
        <f>H26</f>
        <v>9150</v>
      </c>
      <c r="D6" s="18"/>
      <c r="E6" s="14"/>
      <c r="F6" s="14"/>
      <c r="G6" s="14"/>
      <c r="H6" s="14"/>
    </row>
    <row r="7" s="1" customFormat="1" ht="18" spans="1:8">
      <c r="A7" s="19" t="s">
        <v>8</v>
      </c>
      <c r="B7" s="20" t="str">
        <f>B27</f>
        <v>圆桌讨论-多科室合作的展望检索（预估30篇文献）</v>
      </c>
      <c r="C7" s="21">
        <f>H32</f>
        <v>9150</v>
      </c>
      <c r="D7" s="18"/>
      <c r="E7" s="14"/>
      <c r="F7" s="14"/>
      <c r="G7" s="14"/>
      <c r="H7" s="14"/>
    </row>
    <row r="8" s="1" customFormat="1" ht="18" spans="1:8">
      <c r="A8" s="19" t="s">
        <v>9</v>
      </c>
      <c r="B8" s="20" t="str">
        <f>B33</f>
        <v>微循环-高峰会论坛专家幻灯（预估30页）</v>
      </c>
      <c r="C8" s="21">
        <f>H37</f>
        <v>26000</v>
      </c>
      <c r="D8" s="18"/>
      <c r="E8" s="14"/>
      <c r="F8" s="14"/>
      <c r="G8" s="14"/>
      <c r="H8" s="14"/>
    </row>
    <row r="9" s="1" customFormat="1" ht="18" spans="1:8">
      <c r="A9" s="19" t="s">
        <v>10</v>
      </c>
      <c r="B9" s="20" t="str">
        <f>B38</f>
        <v>眩晕-高峰会论坛专家幻灯（预估30页）</v>
      </c>
      <c r="C9" s="21">
        <f>H42</f>
        <v>26000</v>
      </c>
      <c r="D9" s="18"/>
      <c r="E9" s="14"/>
      <c r="F9" s="14"/>
      <c r="G9" s="14"/>
      <c r="H9" s="14"/>
    </row>
    <row r="10" s="1" customFormat="1" ht="18" spans="1:8">
      <c r="A10" s="19" t="s">
        <v>11</v>
      </c>
      <c r="B10" s="20" t="str">
        <f>B43</f>
        <v>圆桌讨论的话题撰写（预计讨论30min）</v>
      </c>
      <c r="C10" s="21">
        <f>H45</f>
        <v>3000</v>
      </c>
      <c r="D10" s="18"/>
      <c r="E10" s="14"/>
      <c r="F10" s="14"/>
      <c r="G10" s="14"/>
      <c r="H10" s="14"/>
    </row>
    <row r="11" s="1" customFormat="1" ht="18" spans="1:8">
      <c r="A11" s="19" t="s">
        <v>12</v>
      </c>
      <c r="B11" s="20" t="str">
        <f>B47</f>
        <v>税 Tax</v>
      </c>
      <c r="C11" s="21">
        <f>H48</f>
        <v>4947</v>
      </c>
      <c r="D11" s="18"/>
      <c r="E11" s="14"/>
      <c r="F11" s="14"/>
      <c r="G11" s="14"/>
      <c r="H11" s="14"/>
    </row>
    <row r="12" s="1" customFormat="1" ht="18" spans="1:8">
      <c r="A12" s="19"/>
      <c r="B12" s="20" t="s">
        <v>13</v>
      </c>
      <c r="C12" s="21">
        <f>SUM(C5:C11)</f>
        <v>87397</v>
      </c>
      <c r="D12" s="18"/>
      <c r="E12" s="14"/>
      <c r="F12" s="14"/>
      <c r="G12" s="14"/>
      <c r="H12" s="14"/>
    </row>
    <row r="13" s="1" customFormat="1" ht="18" spans="1:8">
      <c r="A13" s="22"/>
      <c r="B13" s="23" t="s">
        <v>14</v>
      </c>
      <c r="C13" s="24">
        <f>H51</f>
        <v>80000</v>
      </c>
      <c r="D13" s="18"/>
      <c r="E13" s="14"/>
      <c r="F13" s="14"/>
      <c r="G13" s="14"/>
      <c r="H13" s="14"/>
    </row>
    <row r="14" s="1" customFormat="1" ht="22.5" spans="1:19">
      <c r="A14" s="11"/>
      <c r="B14" s="25" t="s">
        <v>15</v>
      </c>
      <c r="C14" s="26"/>
      <c r="D14" s="18"/>
      <c r="E14" s="10"/>
      <c r="F14" s="10"/>
      <c r="K14" s="71"/>
      <c r="L14" s="72" t="s">
        <v>16</v>
      </c>
      <c r="M14" s="72"/>
      <c r="N14" s="72"/>
      <c r="O14" s="72"/>
      <c r="P14" s="72"/>
      <c r="Q14" s="72"/>
      <c r="R14" s="72"/>
      <c r="S14" s="72"/>
    </row>
    <row r="15" s="1" customFormat="1" ht="18" spans="1:19">
      <c r="A15" s="27" t="s">
        <v>6</v>
      </c>
      <c r="B15" s="28" t="s">
        <v>17</v>
      </c>
      <c r="C15" s="28"/>
      <c r="D15" s="28"/>
      <c r="E15" s="29"/>
      <c r="F15" s="30"/>
      <c r="G15" s="30"/>
      <c r="H15" s="31"/>
      <c r="L15" s="27" t="s">
        <v>6</v>
      </c>
      <c r="M15" s="28" t="s">
        <v>17</v>
      </c>
      <c r="N15" s="28"/>
      <c r="O15" s="28"/>
      <c r="P15" s="29"/>
      <c r="Q15" s="30"/>
      <c r="R15" s="30"/>
      <c r="S15" s="31"/>
    </row>
    <row r="16" s="1" customFormat="1" spans="1:19">
      <c r="A16" s="32" t="s">
        <v>18</v>
      </c>
      <c r="B16" s="33" t="s">
        <v>19</v>
      </c>
      <c r="C16" s="34" t="s">
        <v>20</v>
      </c>
      <c r="D16" s="35" t="s">
        <v>21</v>
      </c>
      <c r="E16" s="35">
        <v>1</v>
      </c>
      <c r="F16" s="36">
        <v>25</v>
      </c>
      <c r="G16" s="36">
        <v>30</v>
      </c>
      <c r="H16" s="37">
        <f>G16*F16*E16</f>
        <v>750</v>
      </c>
      <c r="L16" s="32" t="s">
        <v>18</v>
      </c>
      <c r="M16" s="33" t="s">
        <v>19</v>
      </c>
      <c r="N16" s="34" t="s">
        <v>20</v>
      </c>
      <c r="O16" s="35" t="s">
        <v>21</v>
      </c>
      <c r="P16" s="35">
        <v>1</v>
      </c>
      <c r="Q16" s="36">
        <v>0</v>
      </c>
      <c r="R16" s="36">
        <v>30</v>
      </c>
      <c r="S16" s="37">
        <f t="shared" ref="S16:S18" si="0">R16*Q16*P16</f>
        <v>0</v>
      </c>
    </row>
    <row r="17" s="1" customFormat="1" spans="1:19">
      <c r="A17" s="32" t="s">
        <v>22</v>
      </c>
      <c r="B17" s="33" t="s">
        <v>23</v>
      </c>
      <c r="C17" s="38" t="s">
        <v>24</v>
      </c>
      <c r="D17" s="35" t="s">
        <v>21</v>
      </c>
      <c r="E17" s="35">
        <v>1</v>
      </c>
      <c r="F17" s="36">
        <v>5</v>
      </c>
      <c r="G17" s="36">
        <v>30</v>
      </c>
      <c r="H17" s="37">
        <f t="shared" ref="H17:H18" si="1">G17*F17*E17</f>
        <v>150</v>
      </c>
      <c r="L17" s="32" t="s">
        <v>22</v>
      </c>
      <c r="M17" s="33" t="s">
        <v>23</v>
      </c>
      <c r="N17" s="38" t="s">
        <v>24</v>
      </c>
      <c r="O17" s="35" t="s">
        <v>21</v>
      </c>
      <c r="P17" s="35">
        <v>1</v>
      </c>
      <c r="Q17" s="36">
        <v>0</v>
      </c>
      <c r="R17" s="36">
        <v>30</v>
      </c>
      <c r="S17" s="37">
        <f t="shared" si="0"/>
        <v>0</v>
      </c>
    </row>
    <row r="18" s="1" customFormat="1" spans="1:19">
      <c r="A18" s="32" t="s">
        <v>25</v>
      </c>
      <c r="B18" s="33" t="s">
        <v>26</v>
      </c>
      <c r="C18" s="34" t="s">
        <v>27</v>
      </c>
      <c r="D18" s="35" t="s">
        <v>28</v>
      </c>
      <c r="E18" s="35">
        <v>1</v>
      </c>
      <c r="F18" s="36">
        <v>5</v>
      </c>
      <c r="G18" s="36">
        <v>50</v>
      </c>
      <c r="H18" s="37">
        <f t="shared" si="1"/>
        <v>250</v>
      </c>
      <c r="L18" s="32" t="s">
        <v>25</v>
      </c>
      <c r="M18" s="33" t="s">
        <v>26</v>
      </c>
      <c r="N18" s="34" t="s">
        <v>27</v>
      </c>
      <c r="O18" s="35" t="s">
        <v>28</v>
      </c>
      <c r="P18" s="35">
        <v>1</v>
      </c>
      <c r="Q18" s="36">
        <v>0</v>
      </c>
      <c r="R18" s="36">
        <v>50</v>
      </c>
      <c r="S18" s="37">
        <f t="shared" si="0"/>
        <v>0</v>
      </c>
    </row>
    <row r="19" s="1" customFormat="1" ht="34.5" spans="1:19">
      <c r="A19" s="32" t="s">
        <v>29</v>
      </c>
      <c r="B19" s="33" t="s">
        <v>30</v>
      </c>
      <c r="C19" s="34" t="s">
        <v>31</v>
      </c>
      <c r="D19" s="35" t="s">
        <v>32</v>
      </c>
      <c r="E19" s="35">
        <v>1</v>
      </c>
      <c r="F19" s="36">
        <v>16</v>
      </c>
      <c r="G19" s="36">
        <v>500</v>
      </c>
      <c r="H19" s="37">
        <f>E19*F19*G19</f>
        <v>8000</v>
      </c>
      <c r="L19" s="32" t="s">
        <v>29</v>
      </c>
      <c r="M19" s="33" t="s">
        <v>30</v>
      </c>
      <c r="N19" s="34" t="s">
        <v>31</v>
      </c>
      <c r="O19" s="35" t="s">
        <v>32</v>
      </c>
      <c r="P19" s="35">
        <v>1</v>
      </c>
      <c r="Q19" s="36">
        <v>10</v>
      </c>
      <c r="R19" s="36">
        <v>500</v>
      </c>
      <c r="S19" s="37">
        <f>P19*Q19*R19</f>
        <v>5000</v>
      </c>
    </row>
    <row r="20" s="1" customFormat="1" ht="18" spans="1:19">
      <c r="A20" s="39" t="s">
        <v>33</v>
      </c>
      <c r="B20" s="40"/>
      <c r="C20" s="40"/>
      <c r="D20" s="40"/>
      <c r="E20" s="40"/>
      <c r="F20" s="40"/>
      <c r="G20" s="41"/>
      <c r="H20" s="42">
        <f>SUM(H16:H19)</f>
        <v>9150</v>
      </c>
      <c r="L20" s="39" t="s">
        <v>33</v>
      </c>
      <c r="M20" s="40"/>
      <c r="N20" s="40"/>
      <c r="O20" s="40"/>
      <c r="P20" s="40"/>
      <c r="Q20" s="40"/>
      <c r="R20" s="41"/>
      <c r="S20" s="42">
        <f>SUM(S16:S19)</f>
        <v>5000</v>
      </c>
    </row>
    <row r="21" s="1" customFormat="1" ht="18" spans="1:19">
      <c r="A21" s="27" t="s">
        <v>7</v>
      </c>
      <c r="B21" s="28" t="s">
        <v>34</v>
      </c>
      <c r="C21" s="28"/>
      <c r="D21" s="28"/>
      <c r="E21" s="29"/>
      <c r="F21" s="30"/>
      <c r="G21" s="30"/>
      <c r="H21" s="31"/>
      <c r="L21" s="27" t="s">
        <v>7</v>
      </c>
      <c r="M21" s="28" t="s">
        <v>34</v>
      </c>
      <c r="N21" s="28"/>
      <c r="O21" s="28"/>
      <c r="P21" s="29"/>
      <c r="Q21" s="30"/>
      <c r="R21" s="30"/>
      <c r="S21" s="31"/>
    </row>
    <row r="22" s="1" customFormat="1" spans="1:19">
      <c r="A22" s="32" t="s">
        <v>35</v>
      </c>
      <c r="B22" s="33" t="s">
        <v>19</v>
      </c>
      <c r="C22" s="34" t="s">
        <v>20</v>
      </c>
      <c r="D22" s="35" t="s">
        <v>21</v>
      </c>
      <c r="E22" s="35">
        <v>1</v>
      </c>
      <c r="F22" s="36">
        <v>25</v>
      </c>
      <c r="G22" s="36">
        <v>30</v>
      </c>
      <c r="H22" s="37">
        <f t="shared" ref="H22:H24" si="2">G22*F22*E22</f>
        <v>750</v>
      </c>
      <c r="L22" s="32" t="s">
        <v>35</v>
      </c>
      <c r="M22" s="33" t="s">
        <v>19</v>
      </c>
      <c r="N22" s="34" t="s">
        <v>20</v>
      </c>
      <c r="O22" s="35" t="s">
        <v>21</v>
      </c>
      <c r="P22" s="35">
        <v>1</v>
      </c>
      <c r="Q22" s="36">
        <v>0</v>
      </c>
      <c r="R22" s="36">
        <v>30</v>
      </c>
      <c r="S22" s="37">
        <f t="shared" ref="S22:S24" si="3">R22*Q22*P22</f>
        <v>0</v>
      </c>
    </row>
    <row r="23" s="1" customFormat="1" spans="1:19">
      <c r="A23" s="32" t="s">
        <v>36</v>
      </c>
      <c r="B23" s="33" t="s">
        <v>23</v>
      </c>
      <c r="C23" s="38" t="s">
        <v>24</v>
      </c>
      <c r="D23" s="35" t="s">
        <v>21</v>
      </c>
      <c r="E23" s="35">
        <v>1</v>
      </c>
      <c r="F23" s="36">
        <v>5</v>
      </c>
      <c r="G23" s="36">
        <v>30</v>
      </c>
      <c r="H23" s="37">
        <f t="shared" si="2"/>
        <v>150</v>
      </c>
      <c r="L23" s="32" t="s">
        <v>36</v>
      </c>
      <c r="M23" s="33" t="s">
        <v>23</v>
      </c>
      <c r="N23" s="38" t="s">
        <v>24</v>
      </c>
      <c r="O23" s="35" t="s">
        <v>21</v>
      </c>
      <c r="P23" s="35">
        <v>1</v>
      </c>
      <c r="Q23" s="36">
        <v>0</v>
      </c>
      <c r="R23" s="36">
        <v>30</v>
      </c>
      <c r="S23" s="37">
        <f t="shared" si="3"/>
        <v>0</v>
      </c>
    </row>
    <row r="24" s="1" customFormat="1" spans="1:19">
      <c r="A24" s="32" t="s">
        <v>37</v>
      </c>
      <c r="B24" s="33" t="s">
        <v>26</v>
      </c>
      <c r="C24" s="34" t="s">
        <v>27</v>
      </c>
      <c r="D24" s="35" t="s">
        <v>28</v>
      </c>
      <c r="E24" s="35">
        <v>1</v>
      </c>
      <c r="F24" s="36">
        <v>5</v>
      </c>
      <c r="G24" s="36">
        <v>50</v>
      </c>
      <c r="H24" s="37">
        <f t="shared" si="2"/>
        <v>250</v>
      </c>
      <c r="L24" s="32" t="s">
        <v>37</v>
      </c>
      <c r="M24" s="33" t="s">
        <v>26</v>
      </c>
      <c r="N24" s="34" t="s">
        <v>27</v>
      </c>
      <c r="O24" s="35" t="s">
        <v>28</v>
      </c>
      <c r="P24" s="35">
        <v>1</v>
      </c>
      <c r="Q24" s="36">
        <v>0</v>
      </c>
      <c r="R24" s="36">
        <v>50</v>
      </c>
      <c r="S24" s="37">
        <f t="shared" si="3"/>
        <v>0</v>
      </c>
    </row>
    <row r="25" s="1" customFormat="1" ht="34.5" spans="1:19">
      <c r="A25" s="32" t="s">
        <v>38</v>
      </c>
      <c r="B25" s="33" t="s">
        <v>30</v>
      </c>
      <c r="C25" s="34" t="s">
        <v>31</v>
      </c>
      <c r="D25" s="35" t="s">
        <v>32</v>
      </c>
      <c r="E25" s="35">
        <v>1</v>
      </c>
      <c r="F25" s="36">
        <v>16</v>
      </c>
      <c r="G25" s="36">
        <v>500</v>
      </c>
      <c r="H25" s="37">
        <f>E25*F25*G25</f>
        <v>8000</v>
      </c>
      <c r="L25" s="32" t="s">
        <v>38</v>
      </c>
      <c r="M25" s="33" t="s">
        <v>30</v>
      </c>
      <c r="N25" s="34" t="s">
        <v>31</v>
      </c>
      <c r="O25" s="35" t="s">
        <v>32</v>
      </c>
      <c r="P25" s="35">
        <v>1</v>
      </c>
      <c r="Q25" s="36">
        <v>0</v>
      </c>
      <c r="R25" s="36">
        <v>500</v>
      </c>
      <c r="S25" s="37">
        <f>P25*Q25*R25</f>
        <v>0</v>
      </c>
    </row>
    <row r="26" s="1" customFormat="1" ht="18" spans="1:19">
      <c r="A26" s="39" t="s">
        <v>33</v>
      </c>
      <c r="B26" s="40"/>
      <c r="C26" s="40"/>
      <c r="D26" s="40"/>
      <c r="E26" s="40"/>
      <c r="F26" s="40"/>
      <c r="G26" s="41"/>
      <c r="H26" s="42">
        <f>SUM(H22:H25)</f>
        <v>9150</v>
      </c>
      <c r="L26" s="39" t="s">
        <v>33</v>
      </c>
      <c r="M26" s="40"/>
      <c r="N26" s="40"/>
      <c r="O26" s="40"/>
      <c r="P26" s="40"/>
      <c r="Q26" s="40"/>
      <c r="R26" s="41"/>
      <c r="S26" s="42">
        <f>SUM(S22:S25)</f>
        <v>0</v>
      </c>
    </row>
    <row r="27" s="1" customFormat="1" ht="18" spans="1:19">
      <c r="A27" s="27" t="s">
        <v>8</v>
      </c>
      <c r="B27" s="28" t="s">
        <v>39</v>
      </c>
      <c r="C27" s="28"/>
      <c r="D27" s="28"/>
      <c r="E27" s="29"/>
      <c r="F27" s="30"/>
      <c r="G27" s="30"/>
      <c r="H27" s="31"/>
      <c r="L27" s="27" t="s">
        <v>8</v>
      </c>
      <c r="M27" s="28" t="s">
        <v>39</v>
      </c>
      <c r="N27" s="28"/>
      <c r="O27" s="28"/>
      <c r="P27" s="29"/>
      <c r="Q27" s="30"/>
      <c r="R27" s="30"/>
      <c r="S27" s="31"/>
    </row>
    <row r="28" s="1" customFormat="1" spans="1:19">
      <c r="A28" s="32" t="s">
        <v>40</v>
      </c>
      <c r="B28" s="33" t="s">
        <v>19</v>
      </c>
      <c r="C28" s="34" t="s">
        <v>20</v>
      </c>
      <c r="D28" s="35" t="s">
        <v>21</v>
      </c>
      <c r="E28" s="35">
        <v>1</v>
      </c>
      <c r="F28" s="36">
        <v>25</v>
      </c>
      <c r="G28" s="36">
        <v>30</v>
      </c>
      <c r="H28" s="37">
        <f t="shared" ref="H28:H30" si="4">G28*F28*E28</f>
        <v>750</v>
      </c>
      <c r="L28" s="32" t="s">
        <v>40</v>
      </c>
      <c r="M28" s="33" t="s">
        <v>19</v>
      </c>
      <c r="N28" s="34" t="s">
        <v>20</v>
      </c>
      <c r="O28" s="35" t="s">
        <v>21</v>
      </c>
      <c r="P28" s="35">
        <v>1</v>
      </c>
      <c r="Q28" s="36">
        <v>0</v>
      </c>
      <c r="R28" s="36">
        <v>30</v>
      </c>
      <c r="S28" s="37">
        <f t="shared" ref="S28:S30" si="5">R28*Q28*P28</f>
        <v>0</v>
      </c>
    </row>
    <row r="29" s="1" customFormat="1" spans="1:19">
      <c r="A29" s="32" t="s">
        <v>41</v>
      </c>
      <c r="B29" s="33" t="s">
        <v>23</v>
      </c>
      <c r="C29" s="38" t="s">
        <v>24</v>
      </c>
      <c r="D29" s="35" t="s">
        <v>21</v>
      </c>
      <c r="E29" s="35">
        <v>1</v>
      </c>
      <c r="F29" s="36">
        <v>5</v>
      </c>
      <c r="G29" s="36">
        <v>30</v>
      </c>
      <c r="H29" s="37">
        <f t="shared" si="4"/>
        <v>150</v>
      </c>
      <c r="L29" s="32" t="s">
        <v>41</v>
      </c>
      <c r="M29" s="33" t="s">
        <v>23</v>
      </c>
      <c r="N29" s="38" t="s">
        <v>24</v>
      </c>
      <c r="O29" s="35" t="s">
        <v>21</v>
      </c>
      <c r="P29" s="35">
        <v>1</v>
      </c>
      <c r="Q29" s="36">
        <v>0</v>
      </c>
      <c r="R29" s="36">
        <v>30</v>
      </c>
      <c r="S29" s="37">
        <f t="shared" si="5"/>
        <v>0</v>
      </c>
    </row>
    <row r="30" s="1" customFormat="1" spans="1:19">
      <c r="A30" s="32" t="s">
        <v>42</v>
      </c>
      <c r="B30" s="33" t="s">
        <v>26</v>
      </c>
      <c r="C30" s="34" t="s">
        <v>27</v>
      </c>
      <c r="D30" s="35" t="s">
        <v>28</v>
      </c>
      <c r="E30" s="35">
        <v>1</v>
      </c>
      <c r="F30" s="36">
        <v>5</v>
      </c>
      <c r="G30" s="36">
        <v>50</v>
      </c>
      <c r="H30" s="37">
        <f t="shared" si="4"/>
        <v>250</v>
      </c>
      <c r="L30" s="32" t="s">
        <v>42</v>
      </c>
      <c r="M30" s="33" t="s">
        <v>26</v>
      </c>
      <c r="N30" s="34" t="s">
        <v>27</v>
      </c>
      <c r="O30" s="35" t="s">
        <v>28</v>
      </c>
      <c r="P30" s="35">
        <v>1</v>
      </c>
      <c r="Q30" s="36">
        <v>0</v>
      </c>
      <c r="R30" s="36">
        <v>50</v>
      </c>
      <c r="S30" s="37">
        <f t="shared" si="5"/>
        <v>0</v>
      </c>
    </row>
    <row r="31" s="1" customFormat="1" ht="34.5" spans="1:19">
      <c r="A31" s="32" t="s">
        <v>43</v>
      </c>
      <c r="B31" s="33" t="s">
        <v>30</v>
      </c>
      <c r="C31" s="34" t="s">
        <v>31</v>
      </c>
      <c r="D31" s="35" t="s">
        <v>32</v>
      </c>
      <c r="E31" s="35">
        <v>1</v>
      </c>
      <c r="F31" s="36">
        <v>16</v>
      </c>
      <c r="G31" s="36">
        <v>500</v>
      </c>
      <c r="H31" s="37">
        <f>E31*F31*G31</f>
        <v>8000</v>
      </c>
      <c r="L31" s="32" t="s">
        <v>43</v>
      </c>
      <c r="M31" s="33" t="s">
        <v>30</v>
      </c>
      <c r="N31" s="34" t="s">
        <v>31</v>
      </c>
      <c r="O31" s="35" t="s">
        <v>32</v>
      </c>
      <c r="P31" s="35">
        <v>1</v>
      </c>
      <c r="Q31" s="36">
        <v>0</v>
      </c>
      <c r="R31" s="36">
        <v>500</v>
      </c>
      <c r="S31" s="37">
        <f>P31*Q31*R31</f>
        <v>0</v>
      </c>
    </row>
    <row r="32" s="1" customFormat="1" ht="18" spans="1:19">
      <c r="A32" s="39" t="s">
        <v>33</v>
      </c>
      <c r="B32" s="40"/>
      <c r="C32" s="40"/>
      <c r="D32" s="40"/>
      <c r="E32" s="40"/>
      <c r="F32" s="40"/>
      <c r="G32" s="41"/>
      <c r="H32" s="42">
        <f>SUM(H28:H31)</f>
        <v>9150</v>
      </c>
      <c r="L32" s="39" t="s">
        <v>33</v>
      </c>
      <c r="M32" s="40"/>
      <c r="N32" s="40"/>
      <c r="O32" s="40"/>
      <c r="P32" s="40"/>
      <c r="Q32" s="40"/>
      <c r="R32" s="41"/>
      <c r="S32" s="42">
        <f>SUM(S28:S31)</f>
        <v>0</v>
      </c>
    </row>
    <row r="33" s="1" customFormat="1" ht="18" spans="1:19">
      <c r="A33" s="27" t="s">
        <v>9</v>
      </c>
      <c r="B33" s="28" t="s">
        <v>44</v>
      </c>
      <c r="C33" s="28"/>
      <c r="D33" s="28"/>
      <c r="E33" s="29"/>
      <c r="F33" s="30"/>
      <c r="G33" s="30"/>
      <c r="H33" s="31"/>
      <c r="L33" s="27" t="s">
        <v>9</v>
      </c>
      <c r="M33" s="28" t="s">
        <v>44</v>
      </c>
      <c r="N33" s="28"/>
      <c r="O33" s="28"/>
      <c r="P33" s="29"/>
      <c r="Q33" s="30"/>
      <c r="R33" s="30"/>
      <c r="S33" s="31"/>
    </row>
    <row r="34" s="1" customFormat="1" spans="1:19">
      <c r="A34" s="43" t="s">
        <v>45</v>
      </c>
      <c r="B34" s="44" t="s">
        <v>46</v>
      </c>
      <c r="C34" s="45" t="s">
        <v>47</v>
      </c>
      <c r="D34" s="46" t="s">
        <v>48</v>
      </c>
      <c r="E34" s="47">
        <v>1</v>
      </c>
      <c r="F34" s="48">
        <v>30</v>
      </c>
      <c r="G34" s="48">
        <v>700</v>
      </c>
      <c r="H34" s="49">
        <f>F34*E34*G34</f>
        <v>21000</v>
      </c>
      <c r="L34" s="43" t="s">
        <v>45</v>
      </c>
      <c r="M34" s="44" t="s">
        <v>46</v>
      </c>
      <c r="N34" s="45" t="s">
        <v>47</v>
      </c>
      <c r="O34" s="46" t="s">
        <v>48</v>
      </c>
      <c r="P34" s="47">
        <v>1</v>
      </c>
      <c r="Q34" s="48">
        <v>0</v>
      </c>
      <c r="R34" s="48">
        <v>700</v>
      </c>
      <c r="S34" s="49">
        <f t="shared" ref="S34:S36" si="6">Q34*P34*R34</f>
        <v>0</v>
      </c>
    </row>
    <row r="35" s="1" customFormat="1" spans="1:19">
      <c r="A35" s="43" t="s">
        <v>49</v>
      </c>
      <c r="B35" s="50" t="s">
        <v>50</v>
      </c>
      <c r="C35" s="45" t="s">
        <v>51</v>
      </c>
      <c r="D35" s="46" t="s">
        <v>48</v>
      </c>
      <c r="E35" s="47">
        <v>1</v>
      </c>
      <c r="F35" s="48">
        <v>30</v>
      </c>
      <c r="G35" s="48">
        <v>100</v>
      </c>
      <c r="H35" s="49">
        <f>F35*E35*G35</f>
        <v>3000</v>
      </c>
      <c r="L35" s="43" t="s">
        <v>49</v>
      </c>
      <c r="M35" s="50" t="s">
        <v>50</v>
      </c>
      <c r="N35" s="45" t="s">
        <v>51</v>
      </c>
      <c r="O35" s="46" t="s">
        <v>48</v>
      </c>
      <c r="P35" s="47">
        <v>1</v>
      </c>
      <c r="Q35" s="48">
        <v>0</v>
      </c>
      <c r="R35" s="48">
        <v>100</v>
      </c>
      <c r="S35" s="49">
        <f t="shared" si="6"/>
        <v>0</v>
      </c>
    </row>
    <row r="36" s="1" customFormat="1" spans="1:19">
      <c r="A36" s="43" t="s">
        <v>52</v>
      </c>
      <c r="B36" s="51" t="s">
        <v>53</v>
      </c>
      <c r="C36" s="45" t="s">
        <v>54</v>
      </c>
      <c r="D36" s="46" t="s">
        <v>55</v>
      </c>
      <c r="E36" s="47">
        <v>1</v>
      </c>
      <c r="F36" s="48">
        <v>1</v>
      </c>
      <c r="G36" s="48">
        <v>2000</v>
      </c>
      <c r="H36" s="49">
        <f>F36*E36*G36</f>
        <v>2000</v>
      </c>
      <c r="L36" s="43" t="s">
        <v>52</v>
      </c>
      <c r="M36" s="51" t="s">
        <v>53</v>
      </c>
      <c r="N36" s="45" t="s">
        <v>54</v>
      </c>
      <c r="O36" s="46" t="s">
        <v>55</v>
      </c>
      <c r="P36" s="47">
        <v>1</v>
      </c>
      <c r="Q36" s="48">
        <v>0</v>
      </c>
      <c r="R36" s="48">
        <v>2000</v>
      </c>
      <c r="S36" s="49">
        <f t="shared" si="6"/>
        <v>0</v>
      </c>
    </row>
    <row r="37" s="1" customFormat="1" ht="18" spans="1:19">
      <c r="A37" s="39" t="s">
        <v>33</v>
      </c>
      <c r="B37" s="40"/>
      <c r="C37" s="40"/>
      <c r="D37" s="40"/>
      <c r="E37" s="40"/>
      <c r="F37" s="40"/>
      <c r="G37" s="41"/>
      <c r="H37" s="42">
        <f>SUM(H34:H36)</f>
        <v>26000</v>
      </c>
      <c r="L37" s="39" t="s">
        <v>33</v>
      </c>
      <c r="M37" s="40"/>
      <c r="N37" s="40"/>
      <c r="O37" s="40"/>
      <c r="P37" s="40"/>
      <c r="Q37" s="40"/>
      <c r="R37" s="41"/>
      <c r="S37" s="42">
        <f>SUM(S34:S36)</f>
        <v>0</v>
      </c>
    </row>
    <row r="38" s="1" customFormat="1" ht="18" spans="1:19">
      <c r="A38" s="27" t="s">
        <v>10</v>
      </c>
      <c r="B38" s="28" t="s">
        <v>56</v>
      </c>
      <c r="C38" s="28"/>
      <c r="D38" s="28"/>
      <c r="E38" s="29"/>
      <c r="F38" s="30"/>
      <c r="G38" s="30"/>
      <c r="H38" s="31"/>
      <c r="L38" s="27" t="s">
        <v>10</v>
      </c>
      <c r="M38" s="28" t="s">
        <v>56</v>
      </c>
      <c r="N38" s="28"/>
      <c r="O38" s="28"/>
      <c r="P38" s="29"/>
      <c r="Q38" s="30"/>
      <c r="R38" s="30"/>
      <c r="S38" s="31"/>
    </row>
    <row r="39" s="1" customFormat="1" spans="1:19">
      <c r="A39" s="43" t="s">
        <v>57</v>
      </c>
      <c r="B39" s="44" t="s">
        <v>46</v>
      </c>
      <c r="C39" s="45" t="s">
        <v>47</v>
      </c>
      <c r="D39" s="46" t="s">
        <v>48</v>
      </c>
      <c r="E39" s="47">
        <v>1</v>
      </c>
      <c r="F39" s="48">
        <v>30</v>
      </c>
      <c r="G39" s="48">
        <v>700</v>
      </c>
      <c r="H39" s="49">
        <f>F39*E39*G39</f>
        <v>21000</v>
      </c>
      <c r="L39" s="43" t="s">
        <v>57</v>
      </c>
      <c r="M39" s="44" t="s">
        <v>46</v>
      </c>
      <c r="N39" s="45" t="s">
        <v>47</v>
      </c>
      <c r="O39" s="46" t="s">
        <v>48</v>
      </c>
      <c r="P39" s="47">
        <v>1</v>
      </c>
      <c r="Q39" s="48">
        <v>0</v>
      </c>
      <c r="R39" s="48">
        <v>700</v>
      </c>
      <c r="S39" s="49">
        <f t="shared" ref="S39:S41" si="7">Q39*P39*R39</f>
        <v>0</v>
      </c>
    </row>
    <row r="40" s="1" customFormat="1" spans="1:19">
      <c r="A40" s="43" t="s">
        <v>58</v>
      </c>
      <c r="B40" s="50" t="s">
        <v>50</v>
      </c>
      <c r="C40" s="45" t="s">
        <v>51</v>
      </c>
      <c r="D40" s="46" t="s">
        <v>48</v>
      </c>
      <c r="E40" s="47">
        <v>1</v>
      </c>
      <c r="F40" s="48">
        <v>30</v>
      </c>
      <c r="G40" s="48">
        <v>100</v>
      </c>
      <c r="H40" s="49">
        <f>F40*E40*G40</f>
        <v>3000</v>
      </c>
      <c r="L40" s="43" t="s">
        <v>58</v>
      </c>
      <c r="M40" s="50" t="s">
        <v>50</v>
      </c>
      <c r="N40" s="45" t="s">
        <v>51</v>
      </c>
      <c r="O40" s="46" t="s">
        <v>48</v>
      </c>
      <c r="P40" s="47">
        <v>1</v>
      </c>
      <c r="Q40" s="48">
        <v>0</v>
      </c>
      <c r="R40" s="48">
        <v>100</v>
      </c>
      <c r="S40" s="49">
        <f t="shared" si="7"/>
        <v>0</v>
      </c>
    </row>
    <row r="41" s="1" customFormat="1" spans="1:19">
      <c r="A41" s="43" t="s">
        <v>59</v>
      </c>
      <c r="B41" s="51" t="s">
        <v>53</v>
      </c>
      <c r="C41" s="45" t="s">
        <v>54</v>
      </c>
      <c r="D41" s="46" t="s">
        <v>55</v>
      </c>
      <c r="E41" s="47">
        <v>1</v>
      </c>
      <c r="F41" s="48">
        <v>1</v>
      </c>
      <c r="G41" s="48">
        <v>2000</v>
      </c>
      <c r="H41" s="49">
        <f>F41*E41*G41</f>
        <v>2000</v>
      </c>
      <c r="L41" s="43" t="s">
        <v>59</v>
      </c>
      <c r="M41" s="51" t="s">
        <v>53</v>
      </c>
      <c r="N41" s="45" t="s">
        <v>54</v>
      </c>
      <c r="O41" s="46" t="s">
        <v>55</v>
      </c>
      <c r="P41" s="47">
        <v>1</v>
      </c>
      <c r="Q41" s="48">
        <v>0</v>
      </c>
      <c r="R41" s="48">
        <v>2000</v>
      </c>
      <c r="S41" s="49">
        <f t="shared" si="7"/>
        <v>0</v>
      </c>
    </row>
    <row r="42" s="1" customFormat="1" ht="18" spans="1:19">
      <c r="A42" s="39" t="s">
        <v>33</v>
      </c>
      <c r="B42" s="40"/>
      <c r="C42" s="40"/>
      <c r="D42" s="40"/>
      <c r="E42" s="40"/>
      <c r="F42" s="40"/>
      <c r="G42" s="41"/>
      <c r="H42" s="42">
        <f>SUM(H39:H41)</f>
        <v>26000</v>
      </c>
      <c r="L42" s="39" t="s">
        <v>33</v>
      </c>
      <c r="M42" s="40"/>
      <c r="N42" s="40"/>
      <c r="O42" s="40"/>
      <c r="P42" s="40"/>
      <c r="Q42" s="40"/>
      <c r="R42" s="41"/>
      <c r="S42" s="42">
        <f>SUM(S39:S41)</f>
        <v>0</v>
      </c>
    </row>
    <row r="43" s="1" customFormat="1" ht="18" spans="1:19">
      <c r="A43" s="52">
        <v>6</v>
      </c>
      <c r="B43" s="53" t="s">
        <v>60</v>
      </c>
      <c r="C43" s="54"/>
      <c r="D43" s="54"/>
      <c r="E43" s="54"/>
      <c r="F43" s="54"/>
      <c r="G43" s="54"/>
      <c r="H43" s="55"/>
      <c r="L43" s="52">
        <v>6</v>
      </c>
      <c r="M43" s="53" t="s">
        <v>60</v>
      </c>
      <c r="N43" s="54"/>
      <c r="O43" s="54"/>
      <c r="P43" s="54"/>
      <c r="Q43" s="54"/>
      <c r="R43" s="54"/>
      <c r="S43" s="55"/>
    </row>
    <row r="44" s="1" customFormat="1" spans="1:19">
      <c r="A44" s="43" t="s">
        <v>61</v>
      </c>
      <c r="B44" s="44" t="s">
        <v>62</v>
      </c>
      <c r="C44" s="45" t="s">
        <v>63</v>
      </c>
      <c r="D44" s="46" t="s">
        <v>55</v>
      </c>
      <c r="E44" s="47">
        <v>1</v>
      </c>
      <c r="F44" s="48">
        <v>1</v>
      </c>
      <c r="G44" s="48">
        <v>3000</v>
      </c>
      <c r="H44" s="49">
        <f>F44*E44*G44</f>
        <v>3000</v>
      </c>
      <c r="L44" s="43" t="s">
        <v>61</v>
      </c>
      <c r="M44" s="44" t="s">
        <v>62</v>
      </c>
      <c r="N44" s="45" t="s">
        <v>63</v>
      </c>
      <c r="O44" s="46" t="s">
        <v>55</v>
      </c>
      <c r="P44" s="47">
        <v>1</v>
      </c>
      <c r="Q44" s="48">
        <v>0</v>
      </c>
      <c r="R44" s="48">
        <v>3000</v>
      </c>
      <c r="S44" s="49">
        <f>Q44*P44*R44</f>
        <v>0</v>
      </c>
    </row>
    <row r="45" s="1" customFormat="1" ht="18" spans="1:19">
      <c r="A45" s="39" t="s">
        <v>33</v>
      </c>
      <c r="B45" s="40"/>
      <c r="C45" s="40"/>
      <c r="D45" s="40"/>
      <c r="E45" s="40"/>
      <c r="F45" s="40"/>
      <c r="G45" s="41"/>
      <c r="H45" s="42">
        <f>H44</f>
        <v>3000</v>
      </c>
      <c r="L45" s="39" t="s">
        <v>33</v>
      </c>
      <c r="M45" s="40"/>
      <c r="N45" s="40"/>
      <c r="O45" s="40"/>
      <c r="P45" s="40"/>
      <c r="Q45" s="40"/>
      <c r="R45" s="41"/>
      <c r="S45" s="42">
        <f>S44</f>
        <v>0</v>
      </c>
    </row>
    <row r="46" s="1" customFormat="1" ht="18" spans="1:19">
      <c r="A46" s="56" t="s">
        <v>64</v>
      </c>
      <c r="B46" s="56"/>
      <c r="C46" s="56"/>
      <c r="D46" s="56"/>
      <c r="E46" s="56"/>
      <c r="F46" s="56"/>
      <c r="G46" s="56"/>
      <c r="H46" s="42">
        <f>H45+H42+H37+H32+H26+H20</f>
        <v>82450</v>
      </c>
      <c r="L46" s="73" t="s">
        <v>65</v>
      </c>
      <c r="M46" s="74"/>
      <c r="N46" s="74"/>
      <c r="O46" s="74"/>
      <c r="P46" s="74"/>
      <c r="Q46" s="74"/>
      <c r="R46" s="78"/>
      <c r="S46" s="79">
        <f>S45+S42+S37+S32+S26+S20</f>
        <v>5000</v>
      </c>
    </row>
    <row r="47" s="1" customFormat="1" ht="18" spans="1:19">
      <c r="A47" s="52">
        <v>7</v>
      </c>
      <c r="B47" s="28" t="s">
        <v>66</v>
      </c>
      <c r="C47" s="57">
        <v>0.06</v>
      </c>
      <c r="D47" s="58"/>
      <c r="E47" s="58"/>
      <c r="F47" s="58"/>
      <c r="G47" s="59"/>
      <c r="H47" s="31"/>
      <c r="L47" s="73"/>
      <c r="M47" s="74"/>
      <c r="N47" s="74"/>
      <c r="O47" s="74"/>
      <c r="P47" s="74"/>
      <c r="Q47" s="74"/>
      <c r="R47" s="78" t="s">
        <v>67</v>
      </c>
      <c r="S47" s="79">
        <f>H54</f>
        <v>75471.6981132075</v>
      </c>
    </row>
    <row r="48" s="1" customFormat="1" ht="18" spans="1:19">
      <c r="A48" s="56" t="s">
        <v>33</v>
      </c>
      <c r="B48" s="56"/>
      <c r="C48" s="56"/>
      <c r="D48" s="56"/>
      <c r="E48" s="56"/>
      <c r="F48" s="56"/>
      <c r="G48" s="56"/>
      <c r="H48" s="42">
        <f>H46*0.06</f>
        <v>4947</v>
      </c>
      <c r="L48" s="75" t="s">
        <v>68</v>
      </c>
      <c r="M48" s="75"/>
      <c r="N48" s="75"/>
      <c r="O48" s="75"/>
      <c r="P48" s="75"/>
      <c r="Q48" s="75"/>
      <c r="R48" s="75"/>
      <c r="S48" s="80">
        <f>S47-S46</f>
        <v>70471.6981132075</v>
      </c>
    </row>
    <row r="49" s="2" customFormat="1" ht="16.5" spans="1:19">
      <c r="A49" s="60"/>
      <c r="B49" s="61"/>
      <c r="C49" s="61"/>
      <c r="D49" s="61"/>
      <c r="E49" s="61"/>
      <c r="F49" s="61"/>
      <c r="G49" s="62"/>
      <c r="H49" s="63"/>
      <c r="L49" s="76"/>
      <c r="M49" s="76"/>
      <c r="N49" s="76"/>
      <c r="O49" s="76"/>
      <c r="P49" s="76"/>
      <c r="Q49" s="76"/>
      <c r="R49" s="76"/>
      <c r="S49" s="76"/>
    </row>
    <row r="50" s="1" customFormat="1" ht="18" spans="1:19">
      <c r="A50" s="64" t="s">
        <v>69</v>
      </c>
      <c r="B50" s="64"/>
      <c r="C50" s="64"/>
      <c r="D50" s="64"/>
      <c r="E50" s="64"/>
      <c r="F50" s="64"/>
      <c r="G50" s="64"/>
      <c r="H50" s="65">
        <f>H46+H48</f>
        <v>87397</v>
      </c>
      <c r="L50" s="77" t="s">
        <v>70</v>
      </c>
      <c r="M50" s="77"/>
      <c r="N50" s="77"/>
      <c r="O50" s="77"/>
      <c r="P50" s="77"/>
      <c r="Q50" s="77"/>
      <c r="R50" s="77"/>
      <c r="S50" s="81">
        <f>S48/S47</f>
        <v>0.93375</v>
      </c>
    </row>
    <row r="51" s="3" customFormat="1" ht="22.5" spans="1:8">
      <c r="A51" s="66" t="s">
        <v>71</v>
      </c>
      <c r="B51" s="66"/>
      <c r="C51" s="66"/>
      <c r="D51" s="66"/>
      <c r="E51" s="66"/>
      <c r="F51" s="66"/>
      <c r="G51" s="66"/>
      <c r="H51" s="67">
        <v>80000</v>
      </c>
    </row>
    <row r="52" ht="18" spans="1:8">
      <c r="A52" s="68"/>
      <c r="B52" s="69" t="s">
        <v>72</v>
      </c>
      <c r="C52" s="69"/>
      <c r="D52" s="69"/>
      <c r="E52" s="69"/>
      <c r="F52" s="69"/>
      <c r="G52" s="69"/>
      <c r="H52" s="70">
        <v>80000</v>
      </c>
    </row>
    <row r="53" ht="18" spans="1:8">
      <c r="A53" s="69" t="s">
        <v>73</v>
      </c>
      <c r="B53" s="69"/>
      <c r="C53" s="69"/>
      <c r="D53" s="69"/>
      <c r="E53" s="69"/>
      <c r="F53" s="69"/>
      <c r="G53" s="69"/>
      <c r="H53" s="70">
        <f>H52-H54</f>
        <v>4528.30188679245</v>
      </c>
    </row>
    <row r="54" ht="18" spans="1:8">
      <c r="A54" s="69" t="s">
        <v>74</v>
      </c>
      <c r="B54" s="69"/>
      <c r="C54" s="69"/>
      <c r="D54" s="69"/>
      <c r="E54" s="69"/>
      <c r="F54" s="69"/>
      <c r="G54" s="69"/>
      <c r="H54" s="70">
        <f>H52/1.06</f>
        <v>75471.6981132075</v>
      </c>
    </row>
  </sheetData>
  <mergeCells count="30">
    <mergeCell ref="A2:C2"/>
    <mergeCell ref="L14:S14"/>
    <mergeCell ref="A20:G20"/>
    <mergeCell ref="L20:R20"/>
    <mergeCell ref="A26:G26"/>
    <mergeCell ref="L26:R26"/>
    <mergeCell ref="A32:G32"/>
    <mergeCell ref="L32:R32"/>
    <mergeCell ref="A37:G37"/>
    <mergeCell ref="L37:R37"/>
    <mergeCell ref="A42:G42"/>
    <mergeCell ref="L42:R42"/>
    <mergeCell ref="B43:H43"/>
    <mergeCell ref="M43:S43"/>
    <mergeCell ref="A45:G45"/>
    <mergeCell ref="L45:R45"/>
    <mergeCell ref="A46:G46"/>
    <mergeCell ref="L46:R46"/>
    <mergeCell ref="C47:G47"/>
    <mergeCell ref="A48:G48"/>
    <mergeCell ref="L48:R48"/>
    <mergeCell ref="A49:G49"/>
    <mergeCell ref="L49:S49"/>
    <mergeCell ref="A50:G50"/>
    <mergeCell ref="L50:R50"/>
    <mergeCell ref="A51:G51"/>
    <mergeCell ref="B52:G52"/>
    <mergeCell ref="A53:G53"/>
    <mergeCell ref="A54:G54"/>
    <mergeCell ref="E3:H13"/>
  </mergeCells>
  <pageMargins left="0.7" right="0.7" top="0.75" bottom="0.75" header="0.3" footer="0.3"/>
  <pageSetup paperSize="9" orientation="landscape"/>
  <headerFooter/>
  <ignoredErrors>
    <ignoredError sqref="A5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2024-05-31T03:23:10Z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6B949B34284342438A4C71FC14A88954_13</vt:lpwstr>
  </property>
  <property fmtid="{D5CDD505-2E9C-101B-9397-08002B2CF9AE}" pid="10" name="KSOProductBuildVer">
    <vt:lpwstr>2052-12.1.0.15712</vt:lpwstr>
  </property>
</Properties>
</file>