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<sst xmlns="http://schemas.openxmlformats.org/spreadsheetml/2006/main" count="110" uniqueCount="49">
  <si>
    <t>2024森世海亚金纳多Barany会议医学内容制作项目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</si>
  <si>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</si>
  <si>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</si>
  <si>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</si>
  <si>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</si>
  <si>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</si>
  <si>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</si>
  <si>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</si>
  <si>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</si>
  <si>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</si>
  <si>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最终优惠总计 Total</t>
  </si>
  <si>
    <t>报价单明细表 Quotation Breakdown</t>
  </si>
  <si>
    <t>预估PE单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</si>
  <si>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</si>
  <si>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</si>
  <si>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</si>
  <si>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</si>
  <si>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</si>
  <si>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</si>
  <si>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</si>
  <si>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会议最新热点解读幻灯*1（预估30页）</t>
  </si>
  <si>
    <t>1-1</t>
  </si>
  <si>
    <t>幻灯内容撰写</t>
  </si>
  <si>
    <t>PPT撰写，包括医学编辑、适量文献检索、文献标注及解说词（约30页内容，按实际结算）</t>
  </si>
  <si>
    <t>页</t>
  </si>
  <si>
    <t>1-2</t>
  </si>
  <si>
    <t>幻灯美化</t>
  </si>
  <si>
    <t>PPT美化，包括图标重绘、字体设计等</t>
  </si>
  <si>
    <t>1-3</t>
  </si>
  <si>
    <t>幻灯框架</t>
  </si>
  <si>
    <t>根据已有标题提供幻灯大纲</t>
  </si>
  <si>
    <t>套</t>
  </si>
  <si>
    <t>Total：</t>
  </si>
  <si>
    <t>中国讲者讲课内容介绍幻灯*1（预估30页）</t>
  </si>
  <si>
    <t>2-1</t>
  </si>
  <si>
    <t>2-2</t>
  </si>
  <si>
    <t>2-3</t>
  </si>
  <si>
    <t>Barany会议会员注册费</t>
  </si>
  <si>
    <t>3-1</t>
  </si>
  <si>
    <t>官网会员注册费用</t>
  </si>
  <si>
    <t>个</t>
  </si>
  <si>
    <t>未含税Total：</t>
  </si>
  <si>
    <t>预估成本总计：</t>
  </si>
  <si>
    <t>税 Tax</t>
  </si>
  <si>
    <t>不含税项目金额：</t>
  </si>
  <si>
    <t>利润：</t>
  </si>
  <si>
    <t>Total Amount</t>
  </si>
  <si>
    <t>预估PE毛利率：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</si>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</sst>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  <numFmt numFmtId="179" formatCode="#,##0.00_ "/>
    <numFmt numFmtId="180" formatCode="0.00_ "/>
  </numFmts>
  <fonts count="49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32" fillId="11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0" fillId="0" borderId="0"/>
    <xf numFmtId="43" fontId="41" fillId="0" borderId="0" applyFont="0" applyFill="0" applyBorder="0" applyAlignment="0" applyProtection="0"/>
    <xf numFmtId="0" fontId="41" fillId="0" borderId="0"/>
    <xf numFmtId="0" fontId="42" fillId="0" borderId="0"/>
    <xf numFmtId="0" fontId="43" fillId="0" borderId="0">
      <alignment vertical="top"/>
    </xf>
    <xf numFmtId="0" fontId="42" fillId="0" borderId="0">
      <alignment vertical="top"/>
    </xf>
    <xf numFmtId="0" fontId="44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42" fillId="0" borderId="0">
      <alignment vertical="top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2" fillId="0" borderId="0">
      <alignment vertical="top"/>
    </xf>
    <xf numFmtId="0" fontId="42" fillId="0" borderId="0"/>
    <xf numFmtId="0" fontId="0" fillId="0" borderId="0"/>
    <xf numFmtId="0" fontId="47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0" borderId="0">
      <alignment vertical="top"/>
    </xf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1" fillId="0" borderId="5" xfId="65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9" fontId="3" fillId="5" borderId="1" xfId="0" applyNumberFormat="1" applyFont="1" applyFill="1" applyBorder="1" applyAlignment="1">
      <alignment horizontal="right"/>
    </xf>
    <xf numFmtId="9" fontId="3" fillId="5" borderId="5" xfId="0" applyNumberFormat="1" applyFont="1" applyFill="1" applyBorder="1" applyAlignment="1">
      <alignment horizontal="right"/>
    </xf>
    <xf numFmtId="9" fontId="3" fillId="5" borderId="6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7" fillId="6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179" fontId="3" fillId="5" borderId="2" xfId="0" applyNumberFormat="1" applyFont="1" applyFill="1" applyBorder="1"/>
    <xf numFmtId="180" fontId="3" fillId="0" borderId="2" xfId="0" applyNumberFormat="1" applyFont="1" applyBorder="1"/>
    <xf numFmtId="10" fontId="19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0"/>
  <sheetViews>
    <sheetView showGridLines="0" tabSelected="1" zoomScale="70" zoomScaleNormal="70" workbookViewId="0">
      <selection activeCell="P14" sqref="P14"/>
    </sheetView>
  </sheetViews>
  <sheetFormatPr defaultColWidth="9" defaultRowHeight="16.5"/>
  <cols>
    <col min="1" max="1" width="6.33333333333333" style="5" customWidth="1"/>
    <col min="2" max="2" width="31.9" style="6" customWidth="1"/>
    <col min="3" max="3" width="39.1583333333333" style="7" customWidth="1"/>
    <col min="4" max="4" width="8.33333333333333" style="6" customWidth="1"/>
    <col min="5" max="5" width="5.83333333333333" style="8" customWidth="1"/>
    <col min="6" max="6" width="6.16666666666667" style="8" customWidth="1"/>
    <col min="7" max="7" width="12.5" style="8" customWidth="1"/>
    <col min="8" max="8" width="14.6666666666667" style="9" customWidth="1"/>
    <col min="9" max="9" width="17.1333333333333" style="6" customWidth="1"/>
    <col min="10" max="10" width="13.6666666666667" style="6" customWidth="1"/>
    <col min="11" max="11" width="12.4916666666667" style="6" customWidth="1"/>
    <col min="12" max="12" width="23.8" style="6" customWidth="1"/>
    <col min="13" max="16" width="9" style="6"/>
    <col min="17" max="17" width="14.5833333333333" style="6" customWidth="1"/>
    <col min="18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"/>
      <c r="E4" s="17"/>
      <c r="F4" s="17"/>
      <c r="G4" s="17"/>
      <c r="H4" s="18"/>
    </row>
    <row r="5" s="1" customFormat="1" spans="1:8">
      <c r="A5" s="22" t="s">
        <v>6</v>
      </c>
      <c r="B5" s="23" t="str">
        <f>B12</f>
        <v>会议最新热点解读幻灯*1（预估30页）</v>
      </c>
      <c r="C5" s="24">
        <f>H16</f>
        <v>26000</v>
      </c>
      <c r="D5" s="2"/>
      <c r="E5" s="17"/>
      <c r="F5" s="17"/>
      <c r="G5" s="17"/>
      <c r="H5" s="18"/>
    </row>
    <row r="6" s="1" customFormat="1" spans="1:8">
      <c r="A6" s="22" t="s">
        <v>7</v>
      </c>
      <c r="B6" s="23" t="str">
        <f>B17</f>
        <v>中国讲者讲课内容介绍幻灯*1（预估30页）</v>
      </c>
      <c r="C6" s="24">
        <f>H21</f>
        <v>26000</v>
      </c>
      <c r="D6" s="2"/>
      <c r="E6" s="17"/>
      <c r="F6" s="17"/>
      <c r="G6" s="17"/>
      <c r="H6" s="18"/>
    </row>
    <row r="7" s="1" customFormat="1" spans="1:8">
      <c r="A7" s="22" t="s">
        <v>8</v>
      </c>
      <c r="B7" s="23" t="str">
        <f>B22</f>
        <v>Barany会议会员注册费</v>
      </c>
      <c r="C7" s="24">
        <f>H24</f>
        <v>450</v>
      </c>
      <c r="D7" s="2"/>
      <c r="E7" s="17"/>
      <c r="F7" s="17"/>
      <c r="G7" s="17"/>
      <c r="H7" s="18"/>
    </row>
    <row r="8" s="1" customFormat="1" spans="1:8">
      <c r="A8" s="22" t="s">
        <v>9</v>
      </c>
      <c r="B8" s="23" t="str">
        <f>B26</f>
        <v>税 Tax</v>
      </c>
      <c r="C8" s="24">
        <f>H27</f>
        <v>3147</v>
      </c>
      <c r="D8" s="2"/>
      <c r="E8" s="17"/>
      <c r="F8" s="17"/>
      <c r="G8" s="17"/>
      <c r="H8" s="18"/>
    </row>
    <row r="9" s="1" customFormat="1" spans="1:8">
      <c r="A9" s="25"/>
      <c r="B9" s="26" t="s">
        <v>10</v>
      </c>
      <c r="C9" s="27">
        <f>H30</f>
        <v>50000</v>
      </c>
      <c r="D9" s="2"/>
      <c r="E9" s="17"/>
      <c r="F9" s="17"/>
      <c r="G9" s="17"/>
      <c r="H9" s="18"/>
    </row>
    <row r="10" s="1" customFormat="1" ht="38.5" customHeight="1" spans="1:17">
      <c r="A10" s="14"/>
      <c r="B10" s="28" t="s">
        <v>11</v>
      </c>
      <c r="C10" s="29"/>
      <c r="D10" s="2"/>
      <c r="E10" s="12"/>
      <c r="F10" s="12"/>
      <c r="H10" s="13"/>
      <c r="J10" s="70" t="s">
        <v>12</v>
      </c>
      <c r="K10" s="70"/>
      <c r="L10" s="70"/>
      <c r="M10" s="70"/>
      <c r="N10" s="70"/>
      <c r="O10" s="70"/>
      <c r="P10" s="70"/>
      <c r="Q10" s="70"/>
    </row>
    <row r="11" s="1" customFormat="1" ht="33" spans="1:17">
      <c r="A11" s="30" t="s">
        <v>13</v>
      </c>
      <c r="B11" s="31" t="s">
        <v>14</v>
      </c>
      <c r="C11" s="31"/>
      <c r="D11" s="32" t="s">
        <v>15</v>
      </c>
      <c r="E11" s="32" t="s">
        <v>16</v>
      </c>
      <c r="F11" s="33" t="s">
        <v>17</v>
      </c>
      <c r="G11" s="33" t="s">
        <v>18</v>
      </c>
      <c r="H11" s="34" t="s">
        <v>19</v>
      </c>
      <c r="J11" s="30" t="s">
        <v>13</v>
      </c>
      <c r="K11" s="31" t="s">
        <v>14</v>
      </c>
      <c r="L11" s="31"/>
      <c r="M11" s="32" t="s">
        <v>15</v>
      </c>
      <c r="N11" s="32" t="s">
        <v>16</v>
      </c>
      <c r="O11" s="33" t="s">
        <v>17</v>
      </c>
      <c r="P11" s="33" t="s">
        <v>18</v>
      </c>
      <c r="Q11" s="34" t="s">
        <v>19</v>
      </c>
    </row>
    <row r="12" s="1" customFormat="1" spans="1:17">
      <c r="A12" s="35" t="s">
        <v>6</v>
      </c>
      <c r="B12" s="36" t="s">
        <v>20</v>
      </c>
      <c r="C12" s="36"/>
      <c r="D12" s="36"/>
      <c r="E12" s="37"/>
      <c r="F12" s="38"/>
      <c r="G12" s="38"/>
      <c r="H12" s="39"/>
      <c r="J12" s="35" t="s">
        <v>6</v>
      </c>
      <c r="K12" s="36" t="s">
        <v>20</v>
      </c>
      <c r="L12" s="36"/>
      <c r="M12" s="36"/>
      <c r="N12" s="37"/>
      <c r="O12" s="38"/>
      <c r="P12" s="38"/>
      <c r="Q12" s="39"/>
    </row>
    <row r="13" s="1" customFormat="1" ht="66" spans="1:17">
      <c r="A13" s="40" t="s">
        <v>21</v>
      </c>
      <c r="B13" s="41" t="s">
        <v>22</v>
      </c>
      <c r="C13" s="42" t="s">
        <v>23</v>
      </c>
      <c r="D13" s="43" t="s">
        <v>24</v>
      </c>
      <c r="E13" s="43">
        <v>1</v>
      </c>
      <c r="F13" s="44">
        <v>30</v>
      </c>
      <c r="G13" s="44">
        <v>700</v>
      </c>
      <c r="H13" s="45">
        <f t="shared" ref="H13:H15" si="0">F13*E13*G13</f>
        <v>21000</v>
      </c>
      <c r="J13" s="40" t="s">
        <v>21</v>
      </c>
      <c r="K13" s="41" t="s">
        <v>22</v>
      </c>
      <c r="L13" s="42" t="s">
        <v>23</v>
      </c>
      <c r="M13" s="43" t="s">
        <v>24</v>
      </c>
      <c r="N13" s="43">
        <v>1</v>
      </c>
      <c r="O13" s="44">
        <v>30</v>
      </c>
      <c r="P13" s="44">
        <v>300</v>
      </c>
      <c r="Q13" s="45">
        <f t="shared" ref="Q13:Q15" si="1">O13*N13*P13</f>
        <v>9000</v>
      </c>
    </row>
    <row r="14" s="1" customFormat="1" spans="1:17">
      <c r="A14" s="40" t="s">
        <v>25</v>
      </c>
      <c r="B14" s="46" t="s">
        <v>26</v>
      </c>
      <c r="C14" s="47" t="s">
        <v>27</v>
      </c>
      <c r="D14" s="48" t="s">
        <v>24</v>
      </c>
      <c r="E14" s="49">
        <v>1</v>
      </c>
      <c r="F14" s="44">
        <v>30</v>
      </c>
      <c r="G14" s="50">
        <v>100</v>
      </c>
      <c r="H14" s="51">
        <f t="shared" si="0"/>
        <v>3000</v>
      </c>
      <c r="J14" s="40" t="s">
        <v>25</v>
      </c>
      <c r="K14" s="46" t="s">
        <v>26</v>
      </c>
      <c r="L14" s="47" t="s">
        <v>27</v>
      </c>
      <c r="M14" s="48" t="s">
        <v>24</v>
      </c>
      <c r="N14" s="49">
        <v>1</v>
      </c>
      <c r="O14" s="44">
        <v>30</v>
      </c>
      <c r="P14" s="50">
        <v>0</v>
      </c>
      <c r="Q14" s="51">
        <f t="shared" si="1"/>
        <v>0</v>
      </c>
    </row>
    <row r="15" s="1" customFormat="1" spans="1:17">
      <c r="A15" s="40" t="s">
        <v>28</v>
      </c>
      <c r="B15" s="52" t="s">
        <v>29</v>
      </c>
      <c r="C15" s="47" t="s">
        <v>30</v>
      </c>
      <c r="D15" s="48" t="s">
        <v>31</v>
      </c>
      <c r="E15" s="49">
        <v>1</v>
      </c>
      <c r="F15" s="50">
        <v>1</v>
      </c>
      <c r="G15" s="50">
        <v>2000</v>
      </c>
      <c r="H15" s="51">
        <f t="shared" si="0"/>
        <v>2000</v>
      </c>
      <c r="J15" s="40" t="s">
        <v>28</v>
      </c>
      <c r="K15" s="52" t="s">
        <v>29</v>
      </c>
      <c r="L15" s="47" t="s">
        <v>30</v>
      </c>
      <c r="M15" s="48" t="s">
        <v>31</v>
      </c>
      <c r="N15" s="49">
        <v>1</v>
      </c>
      <c r="O15" s="50">
        <v>1</v>
      </c>
      <c r="P15" s="50">
        <v>0</v>
      </c>
      <c r="Q15" s="51">
        <f t="shared" si="1"/>
        <v>0</v>
      </c>
    </row>
    <row r="16" s="1" customFormat="1" spans="1:17">
      <c r="A16" s="53" t="s">
        <v>32</v>
      </c>
      <c r="B16" s="54"/>
      <c r="C16" s="54"/>
      <c r="D16" s="54"/>
      <c r="E16" s="54"/>
      <c r="F16" s="54"/>
      <c r="G16" s="55"/>
      <c r="H16" s="56">
        <f>SUM(H13:H15)</f>
        <v>26000</v>
      </c>
      <c r="J16" s="53" t="s">
        <v>32</v>
      </c>
      <c r="K16" s="54"/>
      <c r="L16" s="54"/>
      <c r="M16" s="54"/>
      <c r="N16" s="54"/>
      <c r="O16" s="54"/>
      <c r="P16" s="55"/>
      <c r="Q16" s="56">
        <f>SUM(Q13:Q15)</f>
        <v>9000</v>
      </c>
    </row>
    <row r="17" s="1" customFormat="1" spans="1:17">
      <c r="A17" s="35" t="s">
        <v>7</v>
      </c>
      <c r="B17" s="36" t="s">
        <v>33</v>
      </c>
      <c r="C17" s="36"/>
      <c r="D17" s="36"/>
      <c r="E17" s="37"/>
      <c r="F17" s="38"/>
      <c r="G17" s="38"/>
      <c r="H17" s="39"/>
      <c r="J17" s="35" t="s">
        <v>7</v>
      </c>
      <c r="K17" s="36" t="s">
        <v>33</v>
      </c>
      <c r="L17" s="36"/>
      <c r="M17" s="36"/>
      <c r="N17" s="37"/>
      <c r="O17" s="38"/>
      <c r="P17" s="38"/>
      <c r="Q17" s="39"/>
    </row>
    <row r="18" s="2" customFormat="1" ht="66" spans="1:17">
      <c r="A18" s="40" t="s">
        <v>34</v>
      </c>
      <c r="B18" s="41" t="s">
        <v>22</v>
      </c>
      <c r="C18" s="42" t="s">
        <v>23</v>
      </c>
      <c r="D18" s="43" t="s">
        <v>24</v>
      </c>
      <c r="E18" s="43">
        <v>1</v>
      </c>
      <c r="F18" s="44">
        <v>30</v>
      </c>
      <c r="G18" s="44">
        <v>700</v>
      </c>
      <c r="H18" s="45">
        <f>F18*E18*G18</f>
        <v>21000</v>
      </c>
      <c r="J18" s="40" t="s">
        <v>34</v>
      </c>
      <c r="K18" s="41" t="s">
        <v>22</v>
      </c>
      <c r="L18" s="42" t="s">
        <v>23</v>
      </c>
      <c r="M18" s="43" t="s">
        <v>24</v>
      </c>
      <c r="N18" s="43">
        <v>1</v>
      </c>
      <c r="O18" s="44">
        <v>30</v>
      </c>
      <c r="P18" s="44">
        <v>0</v>
      </c>
      <c r="Q18" s="45">
        <f t="shared" ref="Q18:Q20" si="2">O18*N18*P18</f>
        <v>0</v>
      </c>
    </row>
    <row r="19" s="1" customFormat="1" spans="1:17">
      <c r="A19" s="40" t="s">
        <v>35</v>
      </c>
      <c r="B19" s="46" t="s">
        <v>26</v>
      </c>
      <c r="C19" s="47" t="s">
        <v>27</v>
      </c>
      <c r="D19" s="48" t="s">
        <v>24</v>
      </c>
      <c r="E19" s="49">
        <v>1</v>
      </c>
      <c r="F19" s="44">
        <v>30</v>
      </c>
      <c r="G19" s="50">
        <v>100</v>
      </c>
      <c r="H19" s="51">
        <f>F19*E19*G19</f>
        <v>3000</v>
      </c>
      <c r="J19" s="40" t="s">
        <v>35</v>
      </c>
      <c r="K19" s="46" t="s">
        <v>26</v>
      </c>
      <c r="L19" s="47" t="s">
        <v>27</v>
      </c>
      <c r="M19" s="48" t="s">
        <v>24</v>
      </c>
      <c r="N19" s="49">
        <v>1</v>
      </c>
      <c r="O19" s="44">
        <v>30</v>
      </c>
      <c r="P19" s="50">
        <v>0</v>
      </c>
      <c r="Q19" s="51">
        <f t="shared" si="2"/>
        <v>0</v>
      </c>
    </row>
    <row r="20" s="1" customFormat="1" spans="1:17">
      <c r="A20" s="40" t="s">
        <v>36</v>
      </c>
      <c r="B20" s="52" t="s">
        <v>29</v>
      </c>
      <c r="C20" s="47" t="s">
        <v>30</v>
      </c>
      <c r="D20" s="48" t="s">
        <v>31</v>
      </c>
      <c r="E20" s="49">
        <v>1</v>
      </c>
      <c r="F20" s="50">
        <v>1</v>
      </c>
      <c r="G20" s="50">
        <v>2000</v>
      </c>
      <c r="H20" s="51">
        <f>F20*E20*G20</f>
        <v>2000</v>
      </c>
      <c r="J20" s="40" t="s">
        <v>36</v>
      </c>
      <c r="K20" s="52" t="s">
        <v>29</v>
      </c>
      <c r="L20" s="47" t="s">
        <v>30</v>
      </c>
      <c r="M20" s="48" t="s">
        <v>31</v>
      </c>
      <c r="N20" s="49">
        <v>1</v>
      </c>
      <c r="O20" s="50">
        <v>1</v>
      </c>
      <c r="P20" s="50">
        <v>0</v>
      </c>
      <c r="Q20" s="51">
        <f t="shared" si="2"/>
        <v>0</v>
      </c>
    </row>
    <row r="21" s="1" customFormat="1" spans="1:17">
      <c r="A21" s="53" t="s">
        <v>32</v>
      </c>
      <c r="B21" s="54"/>
      <c r="C21" s="54"/>
      <c r="D21" s="54"/>
      <c r="E21" s="54"/>
      <c r="F21" s="54"/>
      <c r="G21" s="55"/>
      <c r="H21" s="56">
        <f>SUM(H18:H20)</f>
        <v>26000</v>
      </c>
      <c r="J21" s="53" t="s">
        <v>32</v>
      </c>
      <c r="K21" s="54"/>
      <c r="L21" s="54"/>
      <c r="M21" s="54"/>
      <c r="N21" s="54"/>
      <c r="O21" s="54"/>
      <c r="P21" s="55"/>
      <c r="Q21" s="56">
        <f>SUM(Q18:Q20)</f>
        <v>0</v>
      </c>
    </row>
    <row r="22" s="1" customFormat="1" spans="1:17">
      <c r="A22" s="35" t="s">
        <v>8</v>
      </c>
      <c r="B22" s="36" t="s">
        <v>37</v>
      </c>
      <c r="C22" s="36"/>
      <c r="D22" s="36"/>
      <c r="E22" s="37"/>
      <c r="F22" s="38"/>
      <c r="G22" s="38"/>
      <c r="H22" s="39"/>
      <c r="J22" s="35" t="s">
        <v>8</v>
      </c>
      <c r="K22" s="36" t="s">
        <v>37</v>
      </c>
      <c r="L22" s="36"/>
      <c r="M22" s="36"/>
      <c r="N22" s="37"/>
      <c r="O22" s="38"/>
      <c r="P22" s="38"/>
      <c r="Q22" s="39"/>
    </row>
    <row r="23" s="1" customFormat="1" spans="1:17">
      <c r="A23" s="40" t="s">
        <v>38</v>
      </c>
      <c r="B23" s="52" t="s">
        <v>37</v>
      </c>
      <c r="C23" s="47" t="s">
        <v>39</v>
      </c>
      <c r="D23" s="48" t="s">
        <v>40</v>
      </c>
      <c r="E23" s="49">
        <v>1</v>
      </c>
      <c r="F23" s="50">
        <v>1</v>
      </c>
      <c r="G23" s="50">
        <v>450</v>
      </c>
      <c r="H23" s="51">
        <f>F23*E23*G23</f>
        <v>450</v>
      </c>
      <c r="J23" s="40" t="s">
        <v>38</v>
      </c>
      <c r="K23" s="52" t="s">
        <v>37</v>
      </c>
      <c r="L23" s="47" t="s">
        <v>39</v>
      </c>
      <c r="M23" s="48" t="s">
        <v>40</v>
      </c>
      <c r="N23" s="49">
        <v>1</v>
      </c>
      <c r="O23" s="50">
        <v>1</v>
      </c>
      <c r="P23" s="50">
        <v>450</v>
      </c>
      <c r="Q23" s="51">
        <f>O23*N23*P23</f>
        <v>450</v>
      </c>
    </row>
    <row r="24" s="1" customFormat="1" ht="17" customHeight="1" spans="1:17">
      <c r="A24" s="53" t="s">
        <v>32</v>
      </c>
      <c r="B24" s="54"/>
      <c r="C24" s="54"/>
      <c r="D24" s="54"/>
      <c r="E24" s="54"/>
      <c r="F24" s="54"/>
      <c r="G24" s="55"/>
      <c r="H24" s="56">
        <f>H23</f>
        <v>450</v>
      </c>
      <c r="J24" s="53" t="s">
        <v>32</v>
      </c>
      <c r="K24" s="54"/>
      <c r="L24" s="54"/>
      <c r="M24" s="54"/>
      <c r="N24" s="54"/>
      <c r="O24" s="54"/>
      <c r="P24" s="55"/>
      <c r="Q24" s="56">
        <f>Q23</f>
        <v>450</v>
      </c>
    </row>
    <row r="25" s="1" customFormat="1" spans="1:17">
      <c r="A25" s="57" t="s">
        <v>41</v>
      </c>
      <c r="B25" s="57"/>
      <c r="C25" s="57"/>
      <c r="D25" s="57"/>
      <c r="E25" s="57"/>
      <c r="F25" s="57"/>
      <c r="G25" s="57"/>
      <c r="H25" s="56">
        <f>H21+H16+H24</f>
        <v>52450</v>
      </c>
      <c r="J25" s="71" t="s">
        <v>42</v>
      </c>
      <c r="K25" s="72"/>
      <c r="L25" s="72"/>
      <c r="M25" s="72"/>
      <c r="N25" s="72"/>
      <c r="O25" s="72"/>
      <c r="P25" s="73"/>
      <c r="Q25" s="77">
        <f>Q16+Q21+Q24</f>
        <v>9450</v>
      </c>
    </row>
    <row r="26" s="1" customFormat="1" spans="1:17">
      <c r="A26" s="58">
        <v>4</v>
      </c>
      <c r="B26" s="36" t="s">
        <v>43</v>
      </c>
      <c r="C26" s="59">
        <v>0.06</v>
      </c>
      <c r="D26" s="60"/>
      <c r="E26" s="60"/>
      <c r="F26" s="60"/>
      <c r="G26" s="61"/>
      <c r="H26" s="39"/>
      <c r="J26" s="71"/>
      <c r="K26" s="72"/>
      <c r="L26" s="72"/>
      <c r="M26" s="72"/>
      <c r="N26" s="72"/>
      <c r="O26" s="72"/>
      <c r="P26" s="73" t="s">
        <v>44</v>
      </c>
      <c r="Q26" s="77">
        <f>H30/1.06</f>
        <v>47169.8113207547</v>
      </c>
    </row>
    <row r="27" s="1" customFormat="1" spans="1:17">
      <c r="A27" s="57" t="s">
        <v>32</v>
      </c>
      <c r="B27" s="57"/>
      <c r="C27" s="57"/>
      <c r="D27" s="57"/>
      <c r="E27" s="57"/>
      <c r="F27" s="57"/>
      <c r="G27" s="57"/>
      <c r="H27" s="56">
        <f>H25*0.06</f>
        <v>3147</v>
      </c>
      <c r="J27" s="74" t="s">
        <v>45</v>
      </c>
      <c r="K27" s="74"/>
      <c r="L27" s="74"/>
      <c r="M27" s="74"/>
      <c r="N27" s="74"/>
      <c r="O27" s="74"/>
      <c r="P27" s="74"/>
      <c r="Q27" s="78">
        <f>Q26-Q25</f>
        <v>37719.8113207547</v>
      </c>
    </row>
    <row r="28" s="3" customFormat="1" spans="1:17">
      <c r="A28" s="62"/>
      <c r="B28" s="63"/>
      <c r="C28" s="63"/>
      <c r="D28" s="63"/>
      <c r="E28" s="63"/>
      <c r="F28" s="63"/>
      <c r="G28" s="64"/>
      <c r="H28" s="65"/>
      <c r="J28" s="75"/>
      <c r="K28" s="75"/>
      <c r="L28" s="75"/>
      <c r="M28" s="75"/>
      <c r="N28" s="75"/>
      <c r="O28" s="75"/>
      <c r="P28" s="75"/>
      <c r="Q28" s="75"/>
    </row>
    <row r="29" s="1" customFormat="1" spans="1:17">
      <c r="A29" s="66" t="s">
        <v>46</v>
      </c>
      <c r="B29" s="66"/>
      <c r="C29" s="66"/>
      <c r="D29" s="66"/>
      <c r="E29" s="66"/>
      <c r="F29" s="66"/>
      <c r="G29" s="66"/>
      <c r="H29" s="67">
        <f>H25+H27</f>
        <v>55597</v>
      </c>
      <c r="J29" s="76" t="s">
        <v>47</v>
      </c>
      <c r="K29" s="76"/>
      <c r="L29" s="76"/>
      <c r="M29" s="76"/>
      <c r="N29" s="76"/>
      <c r="O29" s="76"/>
      <c r="P29" s="76"/>
      <c r="Q29" s="79">
        <f>Q27/Q26</f>
        <v>0.79966</v>
      </c>
    </row>
    <row r="30" s="4" customFormat="1" ht="22.5" spans="1:8">
      <c r="A30" s="68" t="s">
        <v>48</v>
      </c>
      <c r="B30" s="68"/>
      <c r="C30" s="68"/>
      <c r="D30" s="68"/>
      <c r="E30" s="68"/>
      <c r="F30" s="68"/>
      <c r="G30" s="68"/>
      <c r="H30" s="69">
        <v>50000</v>
      </c>
    </row>
  </sheetData>
  <mergeCells count="19">
    <mergeCell ref="A2:C2"/>
    <mergeCell ref="J10:Q10"/>
    <mergeCell ref="A16:G16"/>
    <mergeCell ref="J16:P16"/>
    <mergeCell ref="A21:G21"/>
    <mergeCell ref="J21:P21"/>
    <mergeCell ref="A24:G24"/>
    <mergeCell ref="J24:P24"/>
    <mergeCell ref="A25:G25"/>
    <mergeCell ref="J25:P25"/>
    <mergeCell ref="C26:G26"/>
    <mergeCell ref="A27:G27"/>
    <mergeCell ref="J27:P27"/>
    <mergeCell ref="A28:G28"/>
    <mergeCell ref="J28:Q28"/>
    <mergeCell ref="A29:G29"/>
    <mergeCell ref="J29:P29"/>
    <mergeCell ref="A30:G30"/>
    <mergeCell ref="E3:H9"/>
  </mergeCells>
  <pageMargins left="0.7" right="0.7" top="0.75" bottom="0.75" header="0.3" footer="0.3"/>
  <pageSetup paperSize="9" orientation="landscape"/>
  <headerFooter/>
  <ignoredErrors>
    <ignoredError sqref="A5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2024-08-22T08:07:12Z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CA9D693576544725BB7C70360B0847E7_13</vt:lpwstr>
  </property>
  <property fmtid="{D5CDD505-2E9C-101B-9397-08002B2CF9AE}" pid="10" name="KSOProductBuildVer">
    <vt:lpwstr>2052-12.1.0.17827</vt:lpwstr>
  </property>
</Properties>
</file>