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<sst xmlns="http://schemas.openxmlformats.org/spreadsheetml/2006/main" count="90" uniqueCount="63">
  <si>
    <t>2024森世海亚金纳多内分泌糖网学术会议项目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</si>
  <si>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</si>
  <si>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</si>
  <si>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</si>
  <si>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</si>
  <si>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</si>
  <si>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</si>
  <si>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</si>
  <si>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</si>
  <si>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</si>
  <si>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</si>
  <si>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</si>
  <si>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</si>
  <si>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</si>
  <si>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</si>
  <si>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</si>
  <si>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</si>
  <si>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研讨会讨论提纲（预计一小时）</t>
  </si>
  <si>
    <t>研讨会话题讨论稿</t>
  </si>
  <si>
    <t>1-1</t>
  </si>
  <si>
    <t>大纲撰写</t>
  </si>
  <si>
    <t>根据大会相关热点议题撰写大纲</t>
  </si>
  <si>
    <t>套</t>
  </si>
  <si>
    <t>Total：</t>
  </si>
  <si>
    <t>研讨会文献检索（预估50篇文献）</t>
  </si>
  <si>
    <t>糖网讨论幻灯-文献摘要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</si>
  <si>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</si>
  <si>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</si>
  <si>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</si>
  <si>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</si>
  <si>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</si>
  <si>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</si>
  <si>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</si>
  <si>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</si>
  <si>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</si>
  <si>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</si>
  <si>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</si>
  <si>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</si>
  <si>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</si>
  <si>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</si>
  <si>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</si>
  <si>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学术医学幻灯（预估32页）</t>
  </si>
  <si>
    <t>微循环与糖网-专家幻灯</t>
  </si>
  <si>
    <t>3-1</t>
  </si>
  <si>
    <t>幻灯内容撰写</t>
  </si>
  <si>
    <t>PPT撰写，包括医学编辑、适量文献检索、文献标注及解说词（约32页内容，按实际结算）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</si>
  <si>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</si>
  <si>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</si>
  <si>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</si>
  <si>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</si>
  <si>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</si>
  <si>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</si>
  <si>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</si>
  <si>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新增学术医学幻灯（预估35页）</t>
  </si>
  <si>
    <t>糖尿病视网膜病变-讨论幻灯</t>
  </si>
  <si>
    <t>4-1</t>
  </si>
  <si>
    <t>PPT撰写，包括医学编辑、适量文献检索、文献标注及解说词（约35页内容，按实际结算）</t>
  </si>
  <si>
    <t>4-2</t>
  </si>
  <si>
    <t>4-3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</si>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</sst>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horizontal="center" vertical="center" wrapText="1"/>
    </xf>
    <xf numFmtId="49" fontId="1" fillId="0" borderId="6" xfId="65" applyNumberFormat="1" applyFont="1" applyBorder="1" applyAlignment="1">
      <alignment horizontal="center" vertical="center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0" fontId="1" fillId="0" borderId="3" xfId="65" applyFont="1" applyBorder="1" applyAlignment="1">
      <alignment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9" fontId="4" fillId="0" borderId="6" xfId="65" applyNumberFormat="1" applyFont="1" applyBorder="1" applyAlignment="1">
      <alignment horizontal="center" vertical="center" wrapText="1"/>
    </xf>
    <xf numFmtId="0" fontId="4" fillId="0" borderId="6" xfId="65" applyFont="1" applyBorder="1" applyAlignment="1">
      <alignment vertical="center" wrapText="1"/>
    </xf>
    <xf numFmtId="0" fontId="4" fillId="0" borderId="2" xfId="65" applyFont="1" applyBorder="1" applyAlignment="1">
      <alignment horizontal="left" wrapText="1"/>
    </xf>
    <xf numFmtId="0" fontId="4" fillId="0" borderId="2" xfId="65" applyFont="1" applyBorder="1" applyAlignment="1">
      <alignment horizontal="center" wrapText="1"/>
    </xf>
    <xf numFmtId="0" fontId="4" fillId="0" borderId="2" xfId="65" applyFont="1" applyBorder="1" applyAlignment="1">
      <alignment horizontal="center" vertical="center" wrapText="1"/>
    </xf>
    <xf numFmtId="178" fontId="4" fillId="0" borderId="2" xfId="65" applyNumberFormat="1" applyFont="1" applyBorder="1" applyAlignment="1">
      <alignment horizontal="center" vertical="center" wrapText="1"/>
    </xf>
    <xf numFmtId="177" fontId="4" fillId="0" borderId="2" xfId="65" applyNumberFormat="1" applyFont="1" applyBorder="1" applyAlignment="1">
      <alignment horizontal="center" vertical="center" wrapText="1"/>
    </xf>
    <xf numFmtId="0" fontId="4" fillId="0" borderId="2" xfId="65" applyFont="1" applyBorder="1" applyAlignment="1">
      <alignment vertical="center"/>
    </xf>
    <xf numFmtId="0" fontId="4" fillId="0" borderId="2" xfId="65" applyFont="1" applyBorder="1" applyAlignment="1">
      <alignment horizontal="left"/>
    </xf>
    <xf numFmtId="0" fontId="4" fillId="0" borderId="2" xfId="65" applyFont="1" applyBorder="1" applyAlignment="1">
      <alignment horizontal="center"/>
    </xf>
    <xf numFmtId="0" fontId="4" fillId="0" borderId="2" xfId="65" applyFont="1" applyBorder="1" applyAlignment="1">
      <alignment horizontal="center" vertical="center"/>
    </xf>
    <xf numFmtId="178" fontId="4" fillId="0" borderId="2" xfId="65" applyNumberFormat="1" applyFont="1" applyBorder="1" applyAlignment="1">
      <alignment horizontal="center" vertical="center"/>
    </xf>
    <xf numFmtId="177" fontId="4" fillId="0" borderId="2" xfId="65" applyNumberFormat="1" applyFont="1" applyBorder="1" applyAlignment="1">
      <alignment horizontal="center" vertical="center"/>
    </xf>
    <xf numFmtId="0" fontId="4" fillId="0" borderId="3" xfId="65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178" fontId="12" fillId="4" borderId="6" xfId="0" applyNumberFormat="1" applyFont="1" applyFill="1" applyBorder="1" applyAlignment="1">
      <alignment horizontal="center" vertical="center" wrapText="1"/>
    </xf>
    <xf numFmtId="178" fontId="11" fillId="4" borderId="6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/>
    </xf>
    <xf numFmtId="177" fontId="8" fillId="5" borderId="3" xfId="0" applyNumberFormat="1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5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77" fontId="3" fillId="0" borderId="2" xfId="0" applyNumberFormat="1" applyFont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8" fillId="5" borderId="3" xfId="0" applyNumberFormat="1" applyFont="1" applyFill="1" applyBorder="1" applyAlignment="1">
      <alignment horizontal="center" vertical="center"/>
    </xf>
    <xf numFmtId="10" fontId="8" fillId="5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7"/>
  <sheetViews>
    <sheetView showGridLines="0" tabSelected="1" zoomScale="70" zoomScaleNormal="70" topLeftCell="A7" workbookViewId="0">
      <selection activeCell="N20" sqref="N20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4.875" style="6" customWidth="1"/>
    <col min="10" max="10" width="4.08333333333333" style="6" customWidth="1"/>
    <col min="11" max="11" width="9.75" style="6" customWidth="1"/>
    <col min="12" max="12" width="14.408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3"/>
      <c r="G4" s="24"/>
      <c r="H4" s="18"/>
    </row>
    <row r="5" s="1" customFormat="1" spans="1:8">
      <c r="A5" s="25">
        <v>1</v>
      </c>
      <c r="B5" s="26" t="str">
        <f>B13</f>
        <v>研讨会讨论提纲（预计一小时）</v>
      </c>
      <c r="C5" s="27">
        <f>H15</f>
        <v>6000</v>
      </c>
      <c r="D5" s="28">
        <f>L15</f>
        <v>6000</v>
      </c>
      <c r="E5" s="28"/>
      <c r="F5" s="28"/>
      <c r="G5" s="28"/>
      <c r="H5" s="18"/>
    </row>
    <row r="6" s="1" customFormat="1" spans="1:8">
      <c r="A6" s="25">
        <v>2</v>
      </c>
      <c r="B6" s="26" t="str">
        <f>B16</f>
        <v>研讨会文献检索（预估50篇文献）</v>
      </c>
      <c r="C6" s="27">
        <f>H21</f>
        <v>13750</v>
      </c>
      <c r="D6" s="28">
        <f>L21</f>
        <v>18740</v>
      </c>
      <c r="E6" s="28"/>
      <c r="F6" s="28"/>
      <c r="G6" s="28"/>
      <c r="H6" s="18"/>
    </row>
    <row r="7" s="1" customFormat="1" spans="1:8">
      <c r="A7" s="25">
        <v>3</v>
      </c>
      <c r="B7" s="26" t="str">
        <f>B22</f>
        <v>学术医学幻灯（预估32页）</v>
      </c>
      <c r="C7" s="27">
        <f>H26</f>
        <v>27600</v>
      </c>
      <c r="D7" s="28">
        <f>L26</f>
        <v>35600</v>
      </c>
      <c r="E7" s="28"/>
      <c r="F7" s="28"/>
      <c r="G7" s="28"/>
      <c r="H7" s="18"/>
    </row>
    <row r="8" s="1" customFormat="1" spans="1:8">
      <c r="A8" s="25">
        <v>4</v>
      </c>
      <c r="B8" s="26" t="str">
        <f>B27</f>
        <v>新增学术医学幻灯（预估35页）</v>
      </c>
      <c r="C8" s="27">
        <f>H31</f>
        <v>30000</v>
      </c>
      <c r="D8" s="28">
        <f>L32</f>
        <v>94340</v>
      </c>
      <c r="E8" s="28"/>
      <c r="F8" s="28"/>
      <c r="G8" s="28"/>
      <c r="H8" s="18"/>
    </row>
    <row r="9" s="1" customFormat="1" spans="1:8">
      <c r="A9" s="25">
        <v>5</v>
      </c>
      <c r="B9" s="26" t="str">
        <f>B33</f>
        <v>税 Tax</v>
      </c>
      <c r="C9" s="27">
        <f>H34</f>
        <v>4641</v>
      </c>
      <c r="D9" s="28">
        <f>L34</f>
        <v>5660.4</v>
      </c>
      <c r="E9" s="28"/>
      <c r="F9" s="28"/>
      <c r="G9" s="28"/>
      <c r="H9" s="18"/>
    </row>
    <row r="10" s="1" customFormat="1" spans="1:8">
      <c r="A10" s="29"/>
      <c r="B10" s="30" t="s">
        <v>7</v>
      </c>
      <c r="C10" s="31">
        <f>H37</f>
        <v>65000</v>
      </c>
      <c r="D10" s="32">
        <f>L37</f>
        <v>71500</v>
      </c>
      <c r="E10" s="32"/>
      <c r="F10" s="32"/>
      <c r="G10" s="32"/>
      <c r="H10" s="18"/>
    </row>
    <row r="11" s="1" customFormat="1" ht="21.5" spans="1:12">
      <c r="A11" s="14"/>
      <c r="B11" s="33" t="s">
        <v>8</v>
      </c>
      <c r="C11" s="34"/>
      <c r="D11" s="2"/>
      <c r="E11" s="12"/>
      <c r="F11" s="12"/>
      <c r="H11" s="13"/>
      <c r="I11" s="33" t="s">
        <v>9</v>
      </c>
      <c r="J11" s="33"/>
      <c r="K11" s="33"/>
      <c r="L11" s="33"/>
    </row>
    <row r="12" s="1" customFormat="1" spans="1:12">
      <c r="A12" s="35" t="s">
        <v>10</v>
      </c>
      <c r="B12" s="36" t="s">
        <v>11</v>
      </c>
      <c r="C12" s="36"/>
      <c r="D12" s="37" t="s">
        <v>12</v>
      </c>
      <c r="E12" s="37" t="s">
        <v>13</v>
      </c>
      <c r="F12" s="38" t="s">
        <v>14</v>
      </c>
      <c r="G12" s="38" t="s">
        <v>15</v>
      </c>
      <c r="H12" s="39" t="s">
        <v>16</v>
      </c>
      <c r="I12" s="106" t="s">
        <v>13</v>
      </c>
      <c r="J12" s="107" t="s">
        <v>14</v>
      </c>
      <c r="K12" s="107" t="s">
        <v>15</v>
      </c>
      <c r="L12" s="108" t="s">
        <v>16</v>
      </c>
    </row>
    <row r="13" s="1" customFormat="1" spans="1:12">
      <c r="A13" s="40">
        <v>1</v>
      </c>
      <c r="B13" s="41" t="s">
        <v>17</v>
      </c>
      <c r="C13" s="41"/>
      <c r="D13" s="41"/>
      <c r="E13" s="42"/>
      <c r="F13" s="43"/>
      <c r="G13" s="43"/>
      <c r="H13" s="44"/>
      <c r="I13" s="109" t="s">
        <v>18</v>
      </c>
      <c r="J13" s="110"/>
      <c r="K13" s="110"/>
      <c r="L13" s="111"/>
    </row>
    <row r="14" s="1" customFormat="1" spans="1:12">
      <c r="A14" s="45" t="s">
        <v>19</v>
      </c>
      <c r="B14" s="46" t="s">
        <v>20</v>
      </c>
      <c r="C14" s="47" t="s">
        <v>21</v>
      </c>
      <c r="D14" s="48" t="s">
        <v>22</v>
      </c>
      <c r="E14" s="48">
        <v>1</v>
      </c>
      <c r="F14" s="49">
        <v>1</v>
      </c>
      <c r="G14" s="49">
        <v>6000</v>
      </c>
      <c r="H14" s="50">
        <f>G14*F14*E14</f>
        <v>6000</v>
      </c>
      <c r="I14" s="48">
        <v>1</v>
      </c>
      <c r="J14" s="49">
        <v>1</v>
      </c>
      <c r="K14" s="49">
        <v>6000</v>
      </c>
      <c r="L14" s="50">
        <f t="shared" ref="L14:L19" si="0">K14*J14*I14</f>
        <v>6000</v>
      </c>
    </row>
    <row r="15" s="1" customFormat="1" spans="1:12">
      <c r="A15" s="51" t="s">
        <v>23</v>
      </c>
      <c r="B15" s="52"/>
      <c r="C15" s="52"/>
      <c r="D15" s="52"/>
      <c r="E15" s="52"/>
      <c r="F15" s="52"/>
      <c r="G15" s="53"/>
      <c r="H15" s="54">
        <f>SUM(H14:H14)</f>
        <v>6000</v>
      </c>
      <c r="I15" s="93" t="s">
        <v>23</v>
      </c>
      <c r="J15" s="93"/>
      <c r="K15" s="93"/>
      <c r="L15" s="54">
        <f>L14</f>
        <v>6000</v>
      </c>
    </row>
    <row r="16" s="1" customFormat="1" spans="1:12">
      <c r="A16" s="40">
        <v>2</v>
      </c>
      <c r="B16" s="41" t="s">
        <v>24</v>
      </c>
      <c r="C16" s="41"/>
      <c r="D16" s="41"/>
      <c r="E16" s="42"/>
      <c r="F16" s="43"/>
      <c r="G16" s="43"/>
      <c r="H16" s="44"/>
      <c r="I16" s="109" t="s">
        <v>25</v>
      </c>
      <c r="J16" s="110"/>
      <c r="K16" s="110"/>
      <c r="L16" s="111"/>
    </row>
    <row r="17" s="1" customFormat="1" spans="1:12">
      <c r="A17" s="45" t="s">
        <v>26</v>
      </c>
      <c r="B17" s="46" t="s">
        <v>27</v>
      </c>
      <c r="C17" s="47" t="s">
        <v>28</v>
      </c>
      <c r="D17" s="48" t="s">
        <v>29</v>
      </c>
      <c r="E17" s="48">
        <v>1</v>
      </c>
      <c r="F17" s="49">
        <v>40</v>
      </c>
      <c r="G17" s="49">
        <v>30</v>
      </c>
      <c r="H17" s="50">
        <f t="shared" ref="H17:H19" si="1">G17*F17*E17</f>
        <v>1200</v>
      </c>
      <c r="I17" s="48">
        <v>1</v>
      </c>
      <c r="J17" s="49">
        <v>39</v>
      </c>
      <c r="K17" s="49">
        <v>30</v>
      </c>
      <c r="L17" s="50">
        <f t="shared" si="0"/>
        <v>1170</v>
      </c>
    </row>
    <row r="18" s="1" customFormat="1" spans="1:12">
      <c r="A18" s="45" t="s">
        <v>30</v>
      </c>
      <c r="B18" s="46" t="s">
        <v>31</v>
      </c>
      <c r="C18" s="55" t="s">
        <v>32</v>
      </c>
      <c r="D18" s="48" t="s">
        <v>29</v>
      </c>
      <c r="E18" s="48">
        <v>1</v>
      </c>
      <c r="F18" s="49">
        <v>10</v>
      </c>
      <c r="G18" s="49">
        <v>30</v>
      </c>
      <c r="H18" s="50">
        <f t="shared" si="1"/>
        <v>300</v>
      </c>
      <c r="I18" s="48">
        <v>1</v>
      </c>
      <c r="J18" s="49">
        <v>44</v>
      </c>
      <c r="K18" s="49">
        <v>30</v>
      </c>
      <c r="L18" s="50">
        <f t="shared" si="0"/>
        <v>1320</v>
      </c>
    </row>
    <row r="19" s="1" customFormat="1" spans="1:12">
      <c r="A19" s="45" t="s">
        <v>33</v>
      </c>
      <c r="B19" s="46" t="s">
        <v>34</v>
      </c>
      <c r="C19" s="47" t="s">
        <v>35</v>
      </c>
      <c r="D19" s="48" t="s">
        <v>36</v>
      </c>
      <c r="E19" s="48">
        <v>1</v>
      </c>
      <c r="F19" s="49">
        <v>5</v>
      </c>
      <c r="G19" s="49">
        <v>50</v>
      </c>
      <c r="H19" s="50">
        <f t="shared" si="1"/>
        <v>250</v>
      </c>
      <c r="I19" s="48">
        <v>1</v>
      </c>
      <c r="J19" s="49">
        <v>5</v>
      </c>
      <c r="K19" s="49">
        <v>50</v>
      </c>
      <c r="L19" s="50">
        <f t="shared" si="0"/>
        <v>250</v>
      </c>
    </row>
    <row r="20" s="1" customFormat="1" ht="33" spans="1:12">
      <c r="A20" s="45" t="s">
        <v>37</v>
      </c>
      <c r="B20" s="46" t="s">
        <v>38</v>
      </c>
      <c r="C20" s="47" t="s">
        <v>39</v>
      </c>
      <c r="D20" s="48" t="s">
        <v>40</v>
      </c>
      <c r="E20" s="48">
        <v>1</v>
      </c>
      <c r="F20" s="49">
        <v>24</v>
      </c>
      <c r="G20" s="49">
        <v>500</v>
      </c>
      <c r="H20" s="50">
        <f>E20*F20*G20</f>
        <v>12000</v>
      </c>
      <c r="I20" s="48">
        <v>1</v>
      </c>
      <c r="J20" s="49">
        <v>32</v>
      </c>
      <c r="K20" s="49">
        <v>500</v>
      </c>
      <c r="L20" s="50">
        <f>I20*J20*K20</f>
        <v>16000</v>
      </c>
    </row>
    <row r="21" s="1" customFormat="1" spans="1:12">
      <c r="A21" s="51" t="s">
        <v>23</v>
      </c>
      <c r="B21" s="52"/>
      <c r="C21" s="52"/>
      <c r="D21" s="52"/>
      <c r="E21" s="52"/>
      <c r="F21" s="52"/>
      <c r="G21" s="53"/>
      <c r="H21" s="54">
        <f>SUM(H17:H20)</f>
        <v>13750</v>
      </c>
      <c r="I21" s="93" t="s">
        <v>23</v>
      </c>
      <c r="J21" s="93"/>
      <c r="K21" s="93"/>
      <c r="L21" s="54">
        <f>SUM(L17:L20)</f>
        <v>18740</v>
      </c>
    </row>
    <row r="22" s="1" customFormat="1" spans="1:12">
      <c r="A22" s="40">
        <v>3</v>
      </c>
      <c r="B22" s="41" t="s">
        <v>41</v>
      </c>
      <c r="C22" s="41"/>
      <c r="D22" s="41"/>
      <c r="E22" s="42"/>
      <c r="F22" s="43"/>
      <c r="G22" s="43"/>
      <c r="H22" s="44"/>
      <c r="I22" s="109" t="s">
        <v>42</v>
      </c>
      <c r="J22" s="110"/>
      <c r="K22" s="110"/>
      <c r="L22" s="111"/>
    </row>
    <row r="23" s="2" customFormat="1" ht="33" spans="1:12">
      <c r="A23" s="56" t="s">
        <v>43</v>
      </c>
      <c r="B23" s="57" t="s">
        <v>44</v>
      </c>
      <c r="C23" s="58" t="s">
        <v>45</v>
      </c>
      <c r="D23" s="59" t="s">
        <v>46</v>
      </c>
      <c r="E23" s="60">
        <v>1</v>
      </c>
      <c r="F23" s="61">
        <v>32</v>
      </c>
      <c r="G23" s="61">
        <v>700</v>
      </c>
      <c r="H23" s="62">
        <f t="shared" ref="H23:H30" si="2">F23*E23*G23</f>
        <v>22400</v>
      </c>
      <c r="I23" s="60">
        <v>1</v>
      </c>
      <c r="J23" s="61">
        <v>42</v>
      </c>
      <c r="K23" s="61">
        <v>700</v>
      </c>
      <c r="L23" s="62">
        <f t="shared" ref="L23:L25" si="3">J23*I23*K23</f>
        <v>29400</v>
      </c>
    </row>
    <row r="24" s="1" customFormat="1" spans="1:12">
      <c r="A24" s="63" t="s">
        <v>47</v>
      </c>
      <c r="B24" s="64" t="s">
        <v>48</v>
      </c>
      <c r="C24" s="65" t="s">
        <v>49</v>
      </c>
      <c r="D24" s="66" t="s">
        <v>46</v>
      </c>
      <c r="E24" s="67">
        <v>1</v>
      </c>
      <c r="F24" s="68">
        <v>32</v>
      </c>
      <c r="G24" s="68">
        <v>100</v>
      </c>
      <c r="H24" s="69">
        <f t="shared" si="2"/>
        <v>3200</v>
      </c>
      <c r="I24" s="67">
        <v>1</v>
      </c>
      <c r="J24" s="68">
        <v>42</v>
      </c>
      <c r="K24" s="68">
        <v>100</v>
      </c>
      <c r="L24" s="69">
        <f t="shared" si="3"/>
        <v>4200</v>
      </c>
    </row>
    <row r="25" s="1" customFormat="1" spans="1:12">
      <c r="A25" s="63" t="s">
        <v>50</v>
      </c>
      <c r="B25" s="70" t="s">
        <v>51</v>
      </c>
      <c r="C25" s="65" t="s">
        <v>52</v>
      </c>
      <c r="D25" s="66" t="s">
        <v>22</v>
      </c>
      <c r="E25" s="67">
        <v>1</v>
      </c>
      <c r="F25" s="68">
        <v>1</v>
      </c>
      <c r="G25" s="68">
        <v>2000</v>
      </c>
      <c r="H25" s="69">
        <f t="shared" si="2"/>
        <v>2000</v>
      </c>
      <c r="I25" s="67">
        <v>1</v>
      </c>
      <c r="J25" s="68">
        <v>1</v>
      </c>
      <c r="K25" s="68">
        <v>2000</v>
      </c>
      <c r="L25" s="69">
        <f t="shared" si="3"/>
        <v>2000</v>
      </c>
    </row>
    <row r="26" s="1" customFormat="1" ht="17" customHeight="1" spans="1:12">
      <c r="A26" s="51" t="s">
        <v>23</v>
      </c>
      <c r="B26" s="52"/>
      <c r="C26" s="52"/>
      <c r="D26" s="52"/>
      <c r="E26" s="52"/>
      <c r="F26" s="52"/>
      <c r="G26" s="53"/>
      <c r="H26" s="54">
        <f>SUM(H23:H25)</f>
        <v>27600</v>
      </c>
      <c r="I26" s="93" t="s">
        <v>23</v>
      </c>
      <c r="J26" s="93"/>
      <c r="K26" s="93"/>
      <c r="L26" s="54">
        <f>SUM(L23:L25)</f>
        <v>35600</v>
      </c>
    </row>
    <row r="27" s="1" customFormat="1" spans="1:12">
      <c r="A27" s="71">
        <v>4</v>
      </c>
      <c r="B27" s="72" t="s">
        <v>53</v>
      </c>
      <c r="C27" s="72"/>
      <c r="D27" s="72"/>
      <c r="E27" s="73"/>
      <c r="F27" s="74"/>
      <c r="G27" s="74"/>
      <c r="H27" s="75"/>
      <c r="I27" s="112" t="s">
        <v>54</v>
      </c>
      <c r="J27" s="113"/>
      <c r="K27" s="113"/>
      <c r="L27" s="114"/>
    </row>
    <row r="28" s="1" customFormat="1" ht="33" spans="1:12">
      <c r="A28" s="76" t="s">
        <v>55</v>
      </c>
      <c r="B28" s="77" t="s">
        <v>44</v>
      </c>
      <c r="C28" s="78" t="s">
        <v>56</v>
      </c>
      <c r="D28" s="79" t="s">
        <v>46</v>
      </c>
      <c r="E28" s="80">
        <v>1</v>
      </c>
      <c r="F28" s="81">
        <v>35</v>
      </c>
      <c r="G28" s="81">
        <v>700</v>
      </c>
      <c r="H28" s="82">
        <f t="shared" si="2"/>
        <v>24500</v>
      </c>
      <c r="I28" s="80">
        <v>1</v>
      </c>
      <c r="J28" s="81">
        <v>40</v>
      </c>
      <c r="K28" s="81">
        <v>700</v>
      </c>
      <c r="L28" s="82">
        <f t="shared" ref="L28:L30" si="4">J28*I28*K28</f>
        <v>28000</v>
      </c>
    </row>
    <row r="29" s="1" customFormat="1" spans="1:12">
      <c r="A29" s="76" t="s">
        <v>57</v>
      </c>
      <c r="B29" s="83" t="s">
        <v>48</v>
      </c>
      <c r="C29" s="84" t="s">
        <v>49</v>
      </c>
      <c r="D29" s="85" t="s">
        <v>46</v>
      </c>
      <c r="E29" s="86">
        <v>1</v>
      </c>
      <c r="F29" s="81">
        <v>35</v>
      </c>
      <c r="G29" s="87">
        <v>100</v>
      </c>
      <c r="H29" s="88">
        <f t="shared" si="2"/>
        <v>3500</v>
      </c>
      <c r="I29" s="86">
        <v>1</v>
      </c>
      <c r="J29" s="81">
        <v>40</v>
      </c>
      <c r="K29" s="87">
        <v>100</v>
      </c>
      <c r="L29" s="88">
        <f t="shared" si="4"/>
        <v>4000</v>
      </c>
    </row>
    <row r="30" s="1" customFormat="1" spans="1:12">
      <c r="A30" s="76" t="s">
        <v>58</v>
      </c>
      <c r="B30" s="89" t="s">
        <v>51</v>
      </c>
      <c r="C30" s="84" t="s">
        <v>52</v>
      </c>
      <c r="D30" s="85" t="s">
        <v>22</v>
      </c>
      <c r="E30" s="86">
        <v>1</v>
      </c>
      <c r="F30" s="87">
        <v>1</v>
      </c>
      <c r="G30" s="87">
        <v>2000</v>
      </c>
      <c r="H30" s="88">
        <f t="shared" si="2"/>
        <v>2000</v>
      </c>
      <c r="I30" s="86">
        <v>1</v>
      </c>
      <c r="J30" s="87">
        <v>1</v>
      </c>
      <c r="K30" s="87">
        <v>2000</v>
      </c>
      <c r="L30" s="88">
        <f t="shared" si="4"/>
        <v>2000</v>
      </c>
    </row>
    <row r="31" s="1" customFormat="1" spans="1:12">
      <c r="A31" s="90" t="s">
        <v>23</v>
      </c>
      <c r="B31" s="91"/>
      <c r="C31" s="91"/>
      <c r="D31" s="91"/>
      <c r="E31" s="91"/>
      <c r="F31" s="91"/>
      <c r="G31" s="92"/>
      <c r="H31" s="88">
        <f>SUM(H28:H30)</f>
        <v>30000</v>
      </c>
      <c r="I31" s="115" t="s">
        <v>23</v>
      </c>
      <c r="J31" s="115"/>
      <c r="K31" s="115"/>
      <c r="L31" s="116">
        <f>SUM(L28:L30)</f>
        <v>34000</v>
      </c>
    </row>
    <row r="32" s="1" customFormat="1" spans="1:12">
      <c r="A32" s="93" t="s">
        <v>59</v>
      </c>
      <c r="B32" s="93"/>
      <c r="C32" s="93"/>
      <c r="D32" s="93"/>
      <c r="E32" s="93"/>
      <c r="F32" s="93"/>
      <c r="G32" s="93"/>
      <c r="H32" s="54">
        <f>H26+H21+H15+H31</f>
        <v>77350</v>
      </c>
      <c r="I32" s="93" t="s">
        <v>59</v>
      </c>
      <c r="J32" s="93"/>
      <c r="K32" s="93"/>
      <c r="L32" s="54">
        <f>L26+L21+L15+L31</f>
        <v>94340</v>
      </c>
    </row>
    <row r="33" s="1" customFormat="1" spans="1:12">
      <c r="A33" s="94">
        <v>5</v>
      </c>
      <c r="B33" s="41" t="s">
        <v>60</v>
      </c>
      <c r="C33" s="95">
        <v>0.06</v>
      </c>
      <c r="D33" s="96"/>
      <c r="E33" s="96"/>
      <c r="F33" s="96"/>
      <c r="G33" s="97"/>
      <c r="H33" s="44"/>
      <c r="I33" s="117">
        <v>0.06</v>
      </c>
      <c r="J33" s="118"/>
      <c r="K33" s="118"/>
      <c r="L33" s="119"/>
    </row>
    <row r="34" s="1" customFormat="1" spans="1:12">
      <c r="A34" s="93" t="s">
        <v>23</v>
      </c>
      <c r="B34" s="93"/>
      <c r="C34" s="93"/>
      <c r="D34" s="93"/>
      <c r="E34" s="93"/>
      <c r="F34" s="93"/>
      <c r="G34" s="93"/>
      <c r="H34" s="54">
        <f>H32*0.06</f>
        <v>4641</v>
      </c>
      <c r="I34" s="93" t="s">
        <v>23</v>
      </c>
      <c r="J34" s="93"/>
      <c r="K34" s="93"/>
      <c r="L34" s="54">
        <f>L32*0.06</f>
        <v>5660.4</v>
      </c>
    </row>
    <row r="35" s="3" customFormat="1" spans="1:12">
      <c r="A35" s="98"/>
      <c r="B35" s="99"/>
      <c r="C35" s="99"/>
      <c r="D35" s="99"/>
      <c r="E35" s="99"/>
      <c r="F35" s="99"/>
      <c r="G35" s="100"/>
      <c r="H35" s="101"/>
      <c r="I35" s="120"/>
      <c r="J35" s="120"/>
      <c r="K35" s="120"/>
      <c r="L35" s="120"/>
    </row>
    <row r="36" s="1" customFormat="1" spans="1:12">
      <c r="A36" s="102" t="s">
        <v>61</v>
      </c>
      <c r="B36" s="102"/>
      <c r="C36" s="102"/>
      <c r="D36" s="102"/>
      <c r="E36" s="102"/>
      <c r="F36" s="102"/>
      <c r="G36" s="102"/>
      <c r="H36" s="103">
        <f>H32+H34</f>
        <v>81991</v>
      </c>
      <c r="I36" s="102" t="s">
        <v>61</v>
      </c>
      <c r="J36" s="102"/>
      <c r="K36" s="102"/>
      <c r="L36" s="103">
        <f>L32+L34</f>
        <v>100000.4</v>
      </c>
    </row>
    <row r="37" s="4" customFormat="1" ht="22.5" spans="1:12">
      <c r="A37" s="104" t="s">
        <v>62</v>
      </c>
      <c r="B37" s="104"/>
      <c r="C37" s="104"/>
      <c r="D37" s="104"/>
      <c r="E37" s="104"/>
      <c r="F37" s="104"/>
      <c r="G37" s="104"/>
      <c r="H37" s="105">
        <v>65000</v>
      </c>
      <c r="I37" s="104" t="s">
        <v>62</v>
      </c>
      <c r="J37" s="104"/>
      <c r="K37" s="104"/>
      <c r="L37" s="105">
        <f>H37*1.1</f>
        <v>71500</v>
      </c>
    </row>
  </sheetData>
  <mergeCells count="33">
    <mergeCell ref="A2:C2"/>
    <mergeCell ref="D4:G4"/>
    <mergeCell ref="D5:G5"/>
    <mergeCell ref="D6:G6"/>
    <mergeCell ref="D7:G7"/>
    <mergeCell ref="D8:G8"/>
    <mergeCell ref="D9:G9"/>
    <mergeCell ref="D10:G10"/>
    <mergeCell ref="I11:L11"/>
    <mergeCell ref="I13:L13"/>
    <mergeCell ref="A15:G15"/>
    <mergeCell ref="I15:K15"/>
    <mergeCell ref="I16:L16"/>
    <mergeCell ref="A21:G21"/>
    <mergeCell ref="I21:K21"/>
    <mergeCell ref="I22:L22"/>
    <mergeCell ref="A26:G26"/>
    <mergeCell ref="I26:K26"/>
    <mergeCell ref="I27:L27"/>
    <mergeCell ref="A31:G31"/>
    <mergeCell ref="I31:K31"/>
    <mergeCell ref="A32:G32"/>
    <mergeCell ref="I32:K32"/>
    <mergeCell ref="C33:G33"/>
    <mergeCell ref="I33:L33"/>
    <mergeCell ref="A34:G34"/>
    <mergeCell ref="I34:K34"/>
    <mergeCell ref="A35:G35"/>
    <mergeCell ref="I35:L35"/>
    <mergeCell ref="A36:G36"/>
    <mergeCell ref="I36:K36"/>
    <mergeCell ref="A37:G37"/>
    <mergeCell ref="I37:K3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2024-08-19T09:34:19Z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795EFDE4FFB044949803AB144EFB2B8C_13</vt:lpwstr>
  </property>
  <property fmtid="{D5CDD505-2E9C-101B-9397-08002B2CF9AE}" pid="10" name="KSOProductBuildVer">
    <vt:lpwstr>2052-12.1.0.17827</vt:lpwstr>
  </property>
</Properties>
</file>